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120" windowWidth="20490" windowHeight="7695" tabRatio="578"/>
  </bookViews>
  <sheets>
    <sheet name="Memória de Cálculo" sheetId="1" r:id="rId1"/>
    <sheet name="Plan2" sheetId="3" r:id="rId2"/>
  </sheets>
  <calcPr calcId="145621"/>
</workbook>
</file>

<file path=xl/calcChain.xml><?xml version="1.0" encoding="utf-8"?>
<calcChain xmlns="http://schemas.openxmlformats.org/spreadsheetml/2006/main">
  <c r="I226" i="1" l="1"/>
  <c r="F236" i="1"/>
  <c r="I236" i="1" s="1"/>
  <c r="I235" i="1"/>
  <c r="F235" i="1"/>
  <c r="I234" i="1"/>
  <c r="I233" i="1"/>
  <c r="I237" i="1" l="1"/>
  <c r="F226" i="1"/>
  <c r="G98" i="1"/>
  <c r="I73" i="1"/>
  <c r="I18" i="1"/>
  <c r="I17" i="1"/>
  <c r="D135" i="1" l="1"/>
  <c r="D194" i="1" s="1"/>
  <c r="F227" i="1"/>
  <c r="I227" i="1" s="1"/>
  <c r="I225" i="1"/>
  <c r="I224" i="1"/>
  <c r="I254" i="1"/>
  <c r="I249" i="1"/>
  <c r="I147" i="1"/>
  <c r="I148" i="1" s="1"/>
  <c r="D134" i="1"/>
  <c r="D193" i="1" s="1"/>
  <c r="I217" i="1"/>
  <c r="I210" i="1"/>
  <c r="I211" i="1" s="1"/>
  <c r="I167" i="1"/>
  <c r="I168" i="1" s="1"/>
  <c r="I161" i="1"/>
  <c r="I162" i="1" s="1"/>
  <c r="D153" i="1"/>
  <c r="I126" i="1"/>
  <c r="I125" i="1"/>
  <c r="I119" i="1"/>
  <c r="I118" i="1"/>
  <c r="I112" i="1"/>
  <c r="I111" i="1"/>
  <c r="I67" i="1"/>
  <c r="I66" i="1"/>
  <c r="I113" i="1" l="1"/>
  <c r="I228" i="1"/>
  <c r="I127" i="1"/>
  <c r="D141" i="1"/>
  <c r="D105" i="1"/>
  <c r="I68" i="1"/>
  <c r="I120" i="1"/>
  <c r="D104" i="1"/>
  <c r="O24" i="3"/>
  <c r="L22" i="3"/>
  <c r="I153" i="1" l="1"/>
  <c r="I154" i="1" s="1"/>
  <c r="I141" i="1"/>
  <c r="I142" i="1" s="1"/>
  <c r="I135" i="1"/>
  <c r="I134" i="1"/>
  <c r="I187" i="1"/>
  <c r="I186" i="1"/>
  <c r="H185" i="1"/>
  <c r="G185" i="1"/>
  <c r="H184" i="1"/>
  <c r="G184" i="1"/>
  <c r="I183" i="1"/>
  <c r="I182" i="1"/>
  <c r="H181" i="1"/>
  <c r="G181" i="1"/>
  <c r="I180" i="1"/>
  <c r="H179" i="1"/>
  <c r="G179" i="1"/>
  <c r="G178" i="1"/>
  <c r="I178" i="1" s="1"/>
  <c r="I177" i="1"/>
  <c r="H176" i="1"/>
  <c r="G176" i="1"/>
  <c r="G175" i="1"/>
  <c r="I175" i="1" s="1"/>
  <c r="I185" i="1" l="1"/>
  <c r="I136" i="1"/>
  <c r="I181" i="1"/>
  <c r="I184" i="1"/>
  <c r="I176" i="1"/>
  <c r="I179" i="1"/>
  <c r="I188" i="1" l="1"/>
  <c r="I105" i="1" l="1"/>
  <c r="I104" i="1"/>
  <c r="I194" i="1"/>
  <c r="I193" i="1"/>
  <c r="G203" i="1"/>
  <c r="I203" i="1" s="1"/>
  <c r="I202" i="1"/>
  <c r="I204" i="1"/>
  <c r="G201" i="1"/>
  <c r="I201" i="1" s="1"/>
  <c r="I106" i="1" l="1"/>
  <c r="H84" i="1"/>
  <c r="G84" i="1"/>
  <c r="G83" i="1"/>
  <c r="H83" i="1"/>
  <c r="I86" i="1"/>
  <c r="I85" i="1"/>
  <c r="I82" i="1"/>
  <c r="I81" i="1"/>
  <c r="G80" i="1"/>
  <c r="H80" i="1"/>
  <c r="I79" i="1"/>
  <c r="H78" i="1"/>
  <c r="G78" i="1"/>
  <c r="G77" i="1"/>
  <c r="I77" i="1" s="1"/>
  <c r="G75" i="1"/>
  <c r="H75" i="1"/>
  <c r="G74" i="1"/>
  <c r="I74" i="1" s="1"/>
  <c r="I76" i="1"/>
  <c r="I87" i="1" s="1"/>
  <c r="I57" i="1"/>
  <c r="I51" i="1"/>
  <c r="I45" i="1"/>
  <c r="I39" i="1"/>
  <c r="I31" i="1"/>
  <c r="I30" i="1"/>
  <c r="I24" i="1"/>
  <c r="I75" i="1" l="1"/>
  <c r="I83" i="1"/>
  <c r="I80" i="1"/>
  <c r="I84" i="1"/>
  <c r="I78" i="1"/>
  <c r="I98" i="1" s="1"/>
  <c r="I99" i="1" s="1"/>
  <c r="I32" i="1"/>
  <c r="I25" i="1"/>
  <c r="G92" i="1" l="1"/>
  <c r="I92" i="1" s="1"/>
  <c r="I93" i="1" s="1"/>
  <c r="I205" i="1"/>
  <c r="G195" i="1" s="1"/>
  <c r="I195" i="1" s="1"/>
  <c r="I196" i="1" s="1"/>
  <c r="I40" i="1" l="1"/>
  <c r="I52" i="1" l="1"/>
  <c r="I58" i="1"/>
  <c r="I46" i="1" l="1"/>
  <c r="I9" i="1" l="1"/>
  <c r="I10" i="1" s="1"/>
  <c r="I243" i="1"/>
  <c r="I255" i="1"/>
  <c r="I19" i="1" l="1"/>
</calcChain>
</file>

<file path=xl/sharedStrings.xml><?xml version="1.0" encoding="utf-8"?>
<sst xmlns="http://schemas.openxmlformats.org/spreadsheetml/2006/main" count="421" uniqueCount="139">
  <si>
    <t>MEMÓRIA DE CÁLCULO</t>
  </si>
  <si>
    <t>SERVIÇOS PRELIMINARES</t>
  </si>
  <si>
    <t>1.1</t>
  </si>
  <si>
    <t>LOCAL</t>
  </si>
  <si>
    <t>QUANT (und)</t>
  </si>
  <si>
    <t>ALTURA(m)</t>
  </si>
  <si>
    <t>ÁREA(m2)</t>
  </si>
  <si>
    <t>ÁREA TOTAL(M2)</t>
  </si>
  <si>
    <t>LARGURA(m)</t>
  </si>
  <si>
    <t>EM LOCAL VISÍVEL POR TODOS</t>
  </si>
  <si>
    <t>VOLUME(m3)</t>
  </si>
  <si>
    <t>3.1</t>
  </si>
  <si>
    <t>3.2</t>
  </si>
  <si>
    <t>3.3</t>
  </si>
  <si>
    <t>3.4</t>
  </si>
  <si>
    <t>4.2</t>
  </si>
  <si>
    <t>5.1</t>
  </si>
  <si>
    <t>REVESTIMENTO</t>
  </si>
  <si>
    <t>PINTURA</t>
  </si>
  <si>
    <t>SERVIÇOS COMPLEMENTARES</t>
  </si>
  <si>
    <t>COMP.(m)</t>
  </si>
  <si>
    <t>VOLUME TOTAL(M3)</t>
  </si>
  <si>
    <t>5.2</t>
  </si>
  <si>
    <t>ESQUADRIAS</t>
  </si>
  <si>
    <t>2.1</t>
  </si>
  <si>
    <t>4.1</t>
  </si>
  <si>
    <t>7.1</t>
  </si>
  <si>
    <t>7.2</t>
  </si>
  <si>
    <t>7.3</t>
  </si>
  <si>
    <t>DESCONTOS (m²)</t>
  </si>
  <si>
    <t>7.4</t>
  </si>
  <si>
    <t>DESCONTOS (m2)</t>
  </si>
  <si>
    <t>PLACA DE OBRA EM CHAPA DE ACO GALVANIZADO. (REF.: 74209/001/SINAPI)</t>
  </si>
  <si>
    <t>2.2</t>
  </si>
  <si>
    <t>2.3</t>
  </si>
  <si>
    <t>COBERTURA</t>
  </si>
  <si>
    <t xml:space="preserve"> Retirada de telhas em policarbonato (REF.: 72230/SINAPI)</t>
  </si>
  <si>
    <t xml:space="preserve"> TELHAMENTO COM TELHA DE AÇO PRÉ-PINTADA E = 0,5 MM, COM ATÉ 2 ÁGUAS, INCLUSO IÇAMENTO. (REF.: 94213/SINAPI)</t>
  </si>
  <si>
    <t>LIXAMENTO MANUAL EM SUPERFÍCIES METÁLICAS EM OBRA. AF_01/2020</t>
  </si>
  <si>
    <t xml:space="preserve"> Pintura de proteção sobre superfícies metálicas com aplicação de 02 demãos de tinta epoximastic de alumínio modificado, bicomponente, SUMASTIC 228 AR, da Sherwin Williams - Sumaré ou similar - R1</t>
  </si>
  <si>
    <t>REJUNTAMENTO DE CASQUILHO CERÂMICO COM REJUNTE FLEXÍVEL (REF.: 9118/ORSE E C2058/SEINFRA)</t>
  </si>
  <si>
    <t xml:space="preserve"> PINTURA HIDROFUGANTE COM SILICONE, APLICAÇÃO MANUAL, 2 DEMÃOS. AF_05/2021</t>
  </si>
  <si>
    <t xml:space="preserve"> INSTALAÇÕES DE CLIMATIZAÇÃO</t>
  </si>
  <si>
    <t xml:space="preserve"> ALUGUEL MENSAL ANDAIME TUBULAR ATE ALTURA 12,0 METROS</t>
  </si>
  <si>
    <t xml:space="preserve"> CARGA DESCARGA MATERIAIS EM GERAL</t>
  </si>
  <si>
    <t xml:space="preserve"> TRANSPORTE HORIZONTAL MANUAL MAT. 1a.CAT./ENTULHO ATE 60m</t>
  </si>
  <si>
    <t>REVESTIMENTOS-RECUPERACAO/LIMPEZA REVESTIMENTO FACHADA</t>
  </si>
  <si>
    <t>COBERTURA DA GUARITA</t>
  </si>
  <si>
    <t>TAXA</t>
  </si>
  <si>
    <t>FACHADAS BLOCO ACADÊMICO - CASQUILHO CERÂMICO - 10%</t>
  </si>
  <si>
    <t>BLOCO ACADÊMICO - FACHADA NOROESTE BLOCO A - CASQUILHO CERAMICO</t>
  </si>
  <si>
    <t>BLOCO ACADÊMICO - FACHADA NOROESTE BLOCO A - PILARES - CASQUILHO CERAMICO</t>
  </si>
  <si>
    <t>BLOCO ACADÊMICO - FACHADA SUDESTE BLOCO B - CASQUILHO CERAMICO</t>
  </si>
  <si>
    <t>BLOCO ACADÊMICO - FACHADA SUDESTE BLOCO B - PILARES - CASQUILHO CERAMICO</t>
  </si>
  <si>
    <t>BLOCO ACADÊMICO - FACHADA SUDOESTE - CASQUILHO CERAMICO</t>
  </si>
  <si>
    <t>BLOCO ACADÊMICO - FACHADA SUDOESTE - PASSARELA - CASQUILHO CERAMICO</t>
  </si>
  <si>
    <t>BLOCO ACADÊMICO - FACHADA NORDESTE - PASSARELA - CASQUILHO CERAMICO</t>
  </si>
  <si>
    <t>BLOCO ACADÊMICO - FACHADA NORDESTE - CASQUILHO CERAMICO</t>
  </si>
  <si>
    <t>4.3</t>
  </si>
  <si>
    <t>O orçamento contampla os seguintes serviços:</t>
  </si>
  <si>
    <t>7 .Lixamento e pintura de proteção da estrutura metálica da coberta da guarita</t>
  </si>
  <si>
    <t>BLOCO ADMINISTRATIVO - FACHADA LATERAL SUDESTE - REVESTIMENTO CERAMICO - 20%</t>
  </si>
  <si>
    <t>BLOCO ADMINISTRATIVO - PAVIMENTO SUPERIOR - SALA DE REUNIÕES</t>
  </si>
  <si>
    <t>BLOCO ACADÊMICO - BLOCO B - PAVIMENTO TÉRREO - CIRCULAÇÃO E ESCADA (PAREDE J5)</t>
  </si>
  <si>
    <t>6. Pintura das salas do gabinete odontologico e sala de reuniões após correção no ar condicionado (bloco administrativo)</t>
  </si>
  <si>
    <t xml:space="preserve">9. Remoção e substituição das telhas de policarbonato da guarita </t>
  </si>
  <si>
    <t>8. Pintura do miniauditório após revisão da fachada do revestimento cerâmico (bloco administrativo)</t>
  </si>
  <si>
    <t>BLOCO ADMINISTRATIVO - PAVIMENTO SUPERIOR - MINIAUDITÓRIO</t>
  </si>
  <si>
    <t>BLOCO ADMINISTRATIVO - PAVIMENTO TÉRREO - GABINETE ODONTOLÓGICO</t>
  </si>
  <si>
    <t>TRECHO DO RASGO PARA TUBULAÇÃO DE COBRE - BLOCO ADMINISTRATIVO - GABINETE ODONTOLOGICO</t>
  </si>
  <si>
    <t>TRECHO DO RASGO PARA DRENO DO AR CONDICIONADO - BLOCO ADMINISTRATIVO - SALA DE REUNIÕES</t>
  </si>
  <si>
    <t>MASSA ÚNICA, PARA RECEBIMENTO DE PINTURA, EM ARGAMASSA TRAÇO 1:2:8, PREPARO MECÂNICO COM BETONEIRA 400L, APLICADA MANUALMENTE EM FACES INTERNAS DE PAREDES, ESPESSURA DE 20MM, COM EXECUÇÃO DE TALISCAS. AF_06/2014</t>
  </si>
  <si>
    <t>4.4</t>
  </si>
  <si>
    <t>5.3</t>
  </si>
  <si>
    <t>EMASSAMENTO COM MASSA LÁTEX, APLICAÇÃO EM PAREDE, DUAS DEMÃOS, LIXAMENTO MANUAL. AF_04/2023</t>
  </si>
  <si>
    <t>PREVISÃO PARA REPARO DAS SALA DANIFICADAS POR INFILTRAÇÕES DAS FACHADAS</t>
  </si>
  <si>
    <t>7. Pintura da circulação do bloco academico após correção do casquilho da fachada</t>
  </si>
  <si>
    <t>Observações:</t>
  </si>
  <si>
    <t xml:space="preserve">     </t>
  </si>
  <si>
    <t>6.1</t>
  </si>
  <si>
    <t>RASGO PARA TUBULAÇÃO DE COBRE - BLOCO ADMINISTRATIVO - GABINETE ODONTOLOGICO</t>
  </si>
  <si>
    <t>RASGO PARA DRENO DO AR CONDICIONADO - BLOCO ADMINISTRATIVO - SALA DE REUNIÕES</t>
  </si>
  <si>
    <t>COMPRIMENTO(m)</t>
  </si>
  <si>
    <t>COMPRIMENTO TOTAL(M)</t>
  </si>
  <si>
    <t xml:space="preserve"> RASGO LINEAR MANUAL EM ALVENARIA, PARA RAMAIS/ DISTRIBUIÇÃO DE INSTALAÇÕES HIDRÁULICAS, DIÂMETROS MENORES OU IGUAIS A 40 MM. AF_09/2023</t>
  </si>
  <si>
    <t>6.2</t>
  </si>
  <si>
    <t xml:space="preserve"> DRENO DO AR CONDICIONADO - BLOCO ADMINISTRATIVO - SALA DE REUNIÕES</t>
  </si>
  <si>
    <t>TUBULAÇÃO DE COBRE - BLOCO ADMINISTRATIVO - GABINETE ODONTOLOGICO</t>
  </si>
  <si>
    <t>BLOCO ADMINISTRATIVO - FACHADA LATERAL SUDESTE - REVESTIMENTO CERAMICO - JUNTA DE DILATAÇÃO INFERIOR</t>
  </si>
  <si>
    <t>BLOCO ADMINISTRATIVO - FACHADA LATERAL SUDESTE - REVESTIMENTO CERAMICO - JUNTA DE DILATAÇÃO SUPERIOR</t>
  </si>
  <si>
    <t>4.5</t>
  </si>
  <si>
    <t xml:space="preserve"> IMPERMEABILIZAÇÃO DE SUPERFÍCIE COM ARGAMASSA POLIMÉRICA / MEMBRANA ACRÍLICA, 3 DEMÃOS. AF_09/2023</t>
  </si>
  <si>
    <t>DEMOLIÇÃO DE REVESTIMENTO CERÂMICO, DE FORMA MANUAL, SEM REAPROVEITAMENTO. AF_09/2023</t>
  </si>
  <si>
    <t>4.6</t>
  </si>
  <si>
    <t>4.7</t>
  </si>
  <si>
    <t>Revestimento cerâmico para parede, 10 x 10 cm, Elizabeth, linha Cristal, ou similar, aplicado com argamassa industrializada ac-iii, rejuntado, exclusive regularização de base ou emboço - Rev 04 - REF. ORSE (7172)</t>
  </si>
  <si>
    <t>4.8</t>
  </si>
  <si>
    <t>COMPRIMENTO (m)</t>
  </si>
  <si>
    <t>Fornecimento e aplicação de selante elástico a base de poliuretano em juntas de dilatação</t>
  </si>
  <si>
    <t xml:space="preserve">FORRO </t>
  </si>
  <si>
    <t>BLOCO ADMINISTRATIVO - GABINETE ODONTOLOGICO - TUBULAÇÃO DE COBRE - REPARO NO FORRO CASO NECESSÁRIO</t>
  </si>
  <si>
    <t>BLOCO ADMINISTRATIVO - GABINETE ODONTOLOGICO - TUBULAÇÃO DE COBRE - ABERTURA NO FORRO CASO NECESSÁRIO</t>
  </si>
  <si>
    <t>REMOÇÃO DE FORRO DE GESSO, DE FORMA MANUAL, SEM REAPROVEITAMENTO. AF_09/2023</t>
  </si>
  <si>
    <t xml:space="preserve"> FORRO EM PLACAS DE GESSO, PARA AMBIENTES COMERCIAIS. AF_08/2023_PS</t>
  </si>
  <si>
    <t>5.4</t>
  </si>
  <si>
    <t xml:space="preserve"> EMASSAMENTO COM MASSA LÁTEX, APLICAÇÃO EM TETO, DUAS DEMÃOS, LIXAMENTO MANUAL. AF_04/2023</t>
  </si>
  <si>
    <t xml:space="preserve">PINTURA LÁTEX ACRÍLICA STANDARD, APLICAÇÃO MANUAL EM PAREDES, DUAS DEMÃOS. AF_04/2023 </t>
  </si>
  <si>
    <t xml:space="preserve"> PINTURA LÁTEX ACRÍLICA STANDARD, APLICAÇÃO MANUAL EM TETO, DUAS DEMÃOS. AF_04/2023</t>
  </si>
  <si>
    <t>8.1</t>
  </si>
  <si>
    <t>8.2</t>
  </si>
  <si>
    <t>8.3</t>
  </si>
  <si>
    <t>8.4</t>
  </si>
  <si>
    <t>7.5</t>
  </si>
  <si>
    <t>5. Substituição da tubulação de cobre do ar condicionado do gabinete odontológico (bloco administrativo)</t>
  </si>
  <si>
    <t>4. Substituição do dreno do ar condicionado da sala de reuniões (bloco administrativo)</t>
  </si>
  <si>
    <t>3. Revisão da fachada lateral sudeste do bloco administrativo, com limpeza, rejuntamento (caso necessário) e tratamento da junta de dilatação.</t>
  </si>
  <si>
    <t>TUBO, PVC, SOLDÁVEL, DN 25MM, INSTALADO EM DRENO DE AR-CONDICIONADO - FORNECIMENTO E INSTALAÇÃO. AF_08/2022</t>
  </si>
  <si>
    <t xml:space="preserve">TUBO EM COBRE FLEXÍVEL, DN 1/2", COM ISOLAMENTO, INSTALADO EM RAMAL DE ALIMENTAÇÃO DE AR CONDICIONADO COM CONDENSADORA INDIVIDUAL  FORNECIMENTO E INSTALAÇÃO. AF_12/2015 </t>
  </si>
  <si>
    <t>QUANTIDADE (UND)</t>
  </si>
  <si>
    <t>QUANTIDADE TOTAL (UND)</t>
  </si>
  <si>
    <t>JOELHO 90 GRAUS, PVC, SOLDÁVEL, DN 25MM, INSTALADO EM DRENO DE AR-CONDICIONADO - FORNECIMENTO E INSTALAÇÃO. AF_08/2022</t>
  </si>
  <si>
    <t>ENTULHO DA OBRA</t>
  </si>
  <si>
    <t xml:space="preserve"> TRANSPORTE COM CAMINHÃO BASCULANTE DE 6 M³, EM VIA URBANA PAVIMENTADA, DMT ATÉ 30 KM (UNIDADE: M3XKM). AF_07/2020</t>
  </si>
  <si>
    <t>DISTÂNCIA(km)</t>
  </si>
  <si>
    <t>OBRA: Revisão esquadrias/pele de vidro e manutenção da guarita e fachadas - Campus Santa Rita</t>
  </si>
  <si>
    <t>PELE DE VIDRO</t>
  </si>
  <si>
    <t xml:space="preserve"> PERFIL ALUMINIO ANODIZADO BRANCO PARA SUSTENTACAO DE VIDRO LAMINADO EM PELE DE VIDRO (REF.: 112580/SBC)</t>
  </si>
  <si>
    <t>INSTALAÇÃO DE VIDRO LAMINADO, E = 6 MM (3+3), EM ADESIVO ACRÍLICO. REF.: (SINAPI 102176)</t>
  </si>
  <si>
    <t>LIMPEZA DE JANELA DE VIDRO COM CAIXILHO EM AÇO/ALUMÍNIO/PVC. AF_04/2019</t>
  </si>
  <si>
    <t>BLOCO ADMINISTRATIVO - PELE DE VIDRO</t>
  </si>
  <si>
    <t>BLOCO ACADEMICO - PELE DE VIDRO</t>
  </si>
  <si>
    <t>8.5</t>
  </si>
  <si>
    <t>BLOCO ACADEMICO - CASQUILHO CERÂMICO</t>
  </si>
  <si>
    <t>MONTAGEM E DESMONTAGEM DE ANDAIME MODULAR FACHADEIRO, COM PISO METÁLICO, PARA EDIFICAÇÕES COM MÚLTIPLOS PAVIMENTOS (EXCLUSIVE ANDAIME E LIMPEZA). AF_11/2017</t>
  </si>
  <si>
    <t>APLICAÇÃO DE REJUNTE EPÓXI PARA REVESTIMENTOS DE PAREDE/PISO COM JUNTAS DE ATÉ 3MM DE ESPESSURA. (REF. ED-17824/SETOP)</t>
  </si>
  <si>
    <t>BLOCO ADMINISTRATIVO - FACHADA LATERAL SUDESTE - REVESTIMENTO CERÂMICO</t>
  </si>
  <si>
    <t>BLOCO ADMINISTRATIVO - REVESTIMENTO CERÂMICO</t>
  </si>
  <si>
    <t>1. Limpeza e impermeabilização dos casquilhos ceramicos do academico</t>
  </si>
  <si>
    <t>2. Revisão das peles de vidro dos blocos administraivo e academico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</si>
</sst>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00000_);_(* \(#,##0.0000000\);_(* &quot;-&quot;??_);_(@_)"/>
    <numFmt numFmtId="166" formatCode="_(&quot;R$ &quot;* #,##0.00_);_(&quot;R$ &quot;* \(#,##0.00\);_(&quot;R$ &quot;* &quot;-&quot;??_);_(@_)"/>
    <numFmt numFmtId="167" formatCode="_(* #,##0.000_);_(* \(#,##0.000\);_(* &quot;-&quot;??_);_(@_)"/>
    <numFmt numFmtId="168" formatCode="_(&quot;R$&quot;\ * #,##0.00_);_(&quot;R$&quot;\ * \(#,##0.00\);_(&quot;R$&quot;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76">
    <xf numFmtId="0" fontId="0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5" fillId="0" borderId="0" applyFill="0" applyBorder="0" applyAlignment="0" applyProtection="0"/>
    <xf numFmtId="0" fontId="5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167" fontId="5" fillId="0" borderId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</cellStyleXfs>
  <cellXfs count="131">
    <xf numFmtId="0" fontId="0" fillId="0" borderId="0" xfId="0"/>
    <xf numFmtId="2" fontId="1" fillId="0" borderId="0" xfId="0" applyNumberFormat="1" applyFont="1" applyBorder="1"/>
    <xf numFmtId="2" fontId="1" fillId="0" borderId="0" xfId="0" applyNumberFormat="1" applyFont="1"/>
    <xf numFmtId="2" fontId="2" fillId="0" borderId="0" xfId="0" applyNumberFormat="1" applyFont="1" applyBorder="1"/>
    <xf numFmtId="2" fontId="0" fillId="0" borderId="0" xfId="0" applyNumberFormat="1"/>
    <xf numFmtId="2" fontId="6" fillId="0" borderId="0" xfId="2" applyNumberFormat="1" applyFont="1" applyBorder="1" applyAlignment="1">
      <alignment horizontal="right" vertical="center"/>
    </xf>
    <xf numFmtId="2" fontId="7" fillId="0" borderId="0" xfId="2" applyNumberFormat="1" applyFont="1" applyBorder="1" applyAlignment="1">
      <alignment horizontal="left" vertical="center"/>
    </xf>
    <xf numFmtId="2" fontId="2" fillId="0" borderId="0" xfId="2" applyNumberFormat="1" applyFont="1" applyBorder="1" applyAlignment="1">
      <alignment horizontal="left" vertical="center"/>
    </xf>
    <xf numFmtId="2" fontId="6" fillId="0" borderId="0" xfId="3" applyNumberFormat="1" applyFont="1" applyBorder="1" applyAlignment="1">
      <alignment horizontal="left" vertical="center"/>
    </xf>
    <xf numFmtId="2" fontId="8" fillId="0" borderId="0" xfId="1" applyNumberFormat="1" applyFont="1" applyFill="1" applyBorder="1" applyAlignment="1">
      <alignment horizontal="left" vertical="center"/>
    </xf>
    <xf numFmtId="2" fontId="2" fillId="0" borderId="0" xfId="3" applyNumberFormat="1" applyFont="1" applyBorder="1" applyAlignment="1">
      <alignment horizontal="left" vertical="center"/>
    </xf>
    <xf numFmtId="2" fontId="7" fillId="0" borderId="0" xfId="3" applyNumberFormat="1" applyFont="1" applyBorder="1" applyAlignment="1">
      <alignment horizontal="left" vertical="center"/>
    </xf>
    <xf numFmtId="2" fontId="3" fillId="0" borderId="0" xfId="0" applyNumberFormat="1" applyFont="1"/>
    <xf numFmtId="0" fontId="6" fillId="0" borderId="0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6" fillId="0" borderId="0" xfId="1" applyNumberFormat="1" applyFont="1" applyFill="1" applyBorder="1" applyAlignment="1">
      <alignment horizontal="center" vertical="center"/>
    </xf>
    <xf numFmtId="0" fontId="6" fillId="0" borderId="0" xfId="3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6" fillId="0" borderId="0" xfId="2" applyFont="1" applyBorder="1" applyAlignment="1">
      <alignment horizontal="right" vertical="center"/>
    </xf>
    <xf numFmtId="2" fontId="7" fillId="0" borderId="0" xfId="0" applyNumberFormat="1" applyFont="1"/>
    <xf numFmtId="0" fontId="7" fillId="0" borderId="0" xfId="0" applyFont="1" applyBorder="1"/>
    <xf numFmtId="0" fontId="6" fillId="3" borderId="0" xfId="1" applyNumberFormat="1" applyFont="1" applyFill="1" applyBorder="1" applyAlignment="1">
      <alignment horizontal="center" vertical="center"/>
    </xf>
    <xf numFmtId="2" fontId="6" fillId="3" borderId="0" xfId="1" applyNumberFormat="1" applyFont="1" applyFill="1" applyBorder="1" applyAlignment="1">
      <alignment horizontal="left" vertical="center"/>
    </xf>
    <xf numFmtId="0" fontId="6" fillId="3" borderId="0" xfId="0" quotePrefix="1" applyNumberFormat="1" applyFont="1" applyFill="1" applyBorder="1" applyAlignment="1">
      <alignment horizontal="center"/>
    </xf>
    <xf numFmtId="2" fontId="6" fillId="3" borderId="0" xfId="2" applyNumberFormat="1" applyFont="1" applyFill="1" applyBorder="1" applyAlignment="1">
      <alignment horizontal="left" vertical="center"/>
    </xf>
    <xf numFmtId="0" fontId="6" fillId="3" borderId="0" xfId="0" quotePrefix="1" applyFont="1" applyFill="1" applyBorder="1" applyAlignment="1">
      <alignment horizontal="center"/>
    </xf>
    <xf numFmtId="0" fontId="6" fillId="3" borderId="0" xfId="2" applyFont="1" applyFill="1" applyBorder="1" applyAlignment="1">
      <alignment horizontal="left" vertical="center"/>
    </xf>
    <xf numFmtId="0" fontId="6" fillId="3" borderId="0" xfId="0" applyNumberFormat="1" applyFont="1" applyFill="1" applyBorder="1" applyAlignment="1">
      <alignment horizontal="center"/>
    </xf>
    <xf numFmtId="0" fontId="6" fillId="3" borderId="0" xfId="0" applyNumberFormat="1" applyFont="1" applyFill="1" applyBorder="1" applyAlignment="1">
      <alignment horizontal="left"/>
    </xf>
    <xf numFmtId="0" fontId="6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left"/>
    </xf>
    <xf numFmtId="2" fontId="7" fillId="0" borderId="6" xfId="75" applyNumberFormat="1" applyFont="1" applyBorder="1" applyAlignment="1">
      <alignment horizontal="center" vertical="center" wrapText="1"/>
    </xf>
    <xf numFmtId="2" fontId="7" fillId="0" borderId="22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7" fillId="2" borderId="16" xfId="75" applyNumberFormat="1" applyFont="1" applyFill="1" applyBorder="1" applyAlignment="1">
      <alignment horizontal="center" vertical="center" wrapText="1"/>
    </xf>
    <xf numFmtId="2" fontId="7" fillId="2" borderId="23" xfId="75" applyNumberFormat="1" applyFont="1" applyFill="1" applyBorder="1" applyAlignment="1">
      <alignment horizontal="center" vertical="center"/>
    </xf>
    <xf numFmtId="2" fontId="6" fillId="0" borderId="0" xfId="75" applyNumberFormat="1" applyFont="1" applyBorder="1" applyAlignment="1">
      <alignment horizontal="right" vertical="center"/>
    </xf>
    <xf numFmtId="2" fontId="7" fillId="0" borderId="0" xfId="0" applyNumberFormat="1" applyFont="1" applyAlignment="1">
      <alignment horizontal="center"/>
    </xf>
    <xf numFmtId="2" fontId="7" fillId="2" borderId="10" xfId="75" applyNumberFormat="1" applyFont="1" applyFill="1" applyBorder="1" applyAlignment="1">
      <alignment horizontal="center" vertical="center"/>
    </xf>
    <xf numFmtId="2" fontId="7" fillId="0" borderId="17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 wrapText="1"/>
    </xf>
    <xf numFmtId="2" fontId="7" fillId="0" borderId="23" xfId="75" applyNumberFormat="1" applyFont="1" applyBorder="1" applyAlignment="1">
      <alignment horizontal="center" vertical="center"/>
    </xf>
    <xf numFmtId="2" fontId="7" fillId="2" borderId="10" xfId="75" applyNumberFormat="1" applyFont="1" applyFill="1" applyBorder="1" applyAlignment="1">
      <alignment horizontal="center" vertical="center" wrapText="1"/>
    </xf>
    <xf numFmtId="2" fontId="7" fillId="0" borderId="10" xfId="75" applyNumberFormat="1" applyFont="1" applyBorder="1" applyAlignment="1">
      <alignment horizontal="center" vertical="center" wrapText="1"/>
    </xf>
    <xf numFmtId="2" fontId="3" fillId="3" borderId="0" xfId="0" applyNumberFormat="1" applyFont="1" applyFill="1" applyAlignment="1">
      <alignment horizontal="center"/>
    </xf>
    <xf numFmtId="0" fontId="6" fillId="3" borderId="0" xfId="3" applyNumberFormat="1" applyFont="1" applyFill="1" applyBorder="1" applyAlignment="1">
      <alignment horizontal="center" vertical="center"/>
    </xf>
    <xf numFmtId="2" fontId="8" fillId="0" borderId="0" xfId="1" applyNumberFormat="1" applyFont="1" applyFill="1" applyBorder="1" applyAlignment="1">
      <alignment horizontal="center" vertical="center"/>
    </xf>
    <xf numFmtId="2" fontId="2" fillId="0" borderId="0" xfId="2" applyNumberFormat="1" applyFont="1" applyBorder="1" applyAlignment="1">
      <alignment horizontal="center" vertical="center"/>
    </xf>
    <xf numFmtId="2" fontId="2" fillId="0" borderId="0" xfId="3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2" fontId="7" fillId="2" borderId="17" xfId="75" applyNumberFormat="1" applyFont="1" applyFill="1" applyBorder="1" applyAlignment="1">
      <alignment horizontal="center" vertical="center"/>
    </xf>
    <xf numFmtId="2" fontId="7" fillId="2" borderId="16" xfId="75" applyNumberFormat="1" applyFont="1" applyFill="1" applyBorder="1" applyAlignment="1">
      <alignment horizontal="center" vertical="center"/>
    </xf>
    <xf numFmtId="2" fontId="7" fillId="0" borderId="9" xfId="2" applyNumberFormat="1" applyFont="1" applyBorder="1" applyAlignment="1">
      <alignment horizontal="center" vertical="center"/>
    </xf>
    <xf numFmtId="2" fontId="6" fillId="0" borderId="0" xfId="75" applyNumberFormat="1" applyFont="1" applyBorder="1" applyAlignment="1">
      <alignment horizontal="center" vertical="center"/>
    </xf>
    <xf numFmtId="2" fontId="7" fillId="0" borderId="0" xfId="3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/>
    </xf>
    <xf numFmtId="2" fontId="6" fillId="0" borderId="0" xfId="2" applyNumberFormat="1" applyFont="1" applyBorder="1" applyAlignment="1">
      <alignment horizontal="center" vertical="center"/>
    </xf>
    <xf numFmtId="2" fontId="7" fillId="0" borderId="0" xfId="2" applyNumberFormat="1" applyFont="1" applyBorder="1" applyAlignment="1">
      <alignment horizontal="center" vertical="center"/>
    </xf>
    <xf numFmtId="2" fontId="6" fillId="0" borderId="15" xfId="75" applyNumberFormat="1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2" fontId="7" fillId="2" borderId="11" xfId="75" applyNumberFormat="1" applyFont="1" applyFill="1" applyBorder="1" applyAlignment="1">
      <alignment horizontal="center" vertical="center"/>
    </xf>
    <xf numFmtId="4" fontId="6" fillId="0" borderId="15" xfId="75" applyNumberFormat="1" applyFont="1" applyBorder="1" applyAlignment="1">
      <alignment horizontal="center" vertical="center"/>
    </xf>
    <xf numFmtId="4" fontId="6" fillId="0" borderId="0" xfId="75" applyNumberFormat="1" applyFont="1" applyBorder="1" applyAlignment="1">
      <alignment horizontal="center" vertical="center"/>
    </xf>
    <xf numFmtId="2" fontId="7" fillId="0" borderId="18" xfId="75" applyNumberFormat="1" applyFont="1" applyBorder="1" applyAlignment="1">
      <alignment horizontal="center" vertical="center"/>
    </xf>
    <xf numFmtId="2" fontId="7" fillId="2" borderId="0" xfId="75" applyNumberFormat="1" applyFont="1" applyFill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 wrapText="1"/>
    </xf>
    <xf numFmtId="2" fontId="7" fillId="0" borderId="8" xfId="2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right"/>
    </xf>
    <xf numFmtId="2" fontId="7" fillId="0" borderId="0" xfId="1" applyNumberFormat="1" applyFont="1" applyFill="1" applyBorder="1" applyAlignment="1">
      <alignment horizontal="center" vertical="center"/>
    </xf>
    <xf numFmtId="2" fontId="7" fillId="2" borderId="9" xfId="75" applyNumberFormat="1" applyFont="1" applyFill="1" applyBorder="1" applyAlignment="1">
      <alignment horizontal="center" vertical="center"/>
    </xf>
    <xf numFmtId="2" fontId="7" fillId="2" borderId="19" xfId="75" applyNumberFormat="1" applyFont="1" applyFill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10" xfId="2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10" fillId="0" borderId="1" xfId="1" applyNumberFormat="1" applyFont="1" applyFill="1" applyBorder="1" applyAlignment="1">
      <alignment vertical="center"/>
    </xf>
    <xf numFmtId="2" fontId="11" fillId="0" borderId="2" xfId="1" applyNumberFormat="1" applyFont="1" applyFill="1" applyBorder="1" applyAlignment="1">
      <alignment vertical="center"/>
    </xf>
    <xf numFmtId="2" fontId="1" fillId="0" borderId="0" xfId="0" applyNumberFormat="1" applyFont="1" applyAlignment="1">
      <alignment horizontal="left"/>
    </xf>
    <xf numFmtId="2" fontId="11" fillId="0" borderId="2" xfId="1" applyNumberFormat="1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center" vertical="center"/>
    </xf>
    <xf numFmtId="2" fontId="11" fillId="0" borderId="3" xfId="1" applyNumberFormat="1" applyFont="1" applyFill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2" borderId="19" xfId="75" applyNumberFormat="1" applyFont="1" applyFill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10" xfId="2" applyNumberFormat="1" applyFont="1" applyBorder="1" applyAlignment="1">
      <alignment horizontal="center" vertical="center"/>
    </xf>
    <xf numFmtId="2" fontId="7" fillId="0" borderId="19" xfId="75" applyNumberFormat="1" applyFont="1" applyBorder="1" applyAlignment="1">
      <alignment horizontal="center" vertical="center"/>
    </xf>
    <xf numFmtId="2" fontId="7" fillId="0" borderId="25" xfId="2" applyNumberFormat="1" applyFont="1" applyBorder="1" applyAlignment="1">
      <alignment horizontal="left" vertical="center"/>
    </xf>
    <xf numFmtId="2" fontId="7" fillId="0" borderId="8" xfId="75" applyNumberFormat="1" applyFont="1" applyBorder="1" applyAlignment="1">
      <alignment horizontal="center" vertical="center"/>
    </xf>
    <xf numFmtId="2" fontId="7" fillId="0" borderId="20" xfId="75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left"/>
    </xf>
    <xf numFmtId="2" fontId="7" fillId="0" borderId="26" xfId="75" applyNumberFormat="1" applyFont="1" applyBorder="1" applyAlignment="1">
      <alignment horizontal="center" vertical="center" wrapText="1"/>
    </xf>
    <xf numFmtId="2" fontId="2" fillId="0" borderId="17" xfId="75" applyNumberFormat="1" applyFont="1" applyBorder="1" applyAlignment="1">
      <alignment horizontal="center" vertical="center"/>
    </xf>
    <xf numFmtId="2" fontId="7" fillId="0" borderId="0" xfId="75" applyNumberFormat="1" applyFont="1" applyBorder="1" applyAlignment="1">
      <alignment horizontal="center" vertical="center"/>
    </xf>
    <xf numFmtId="2" fontId="7" fillId="0" borderId="27" xfId="75" applyNumberFormat="1" applyFont="1" applyBorder="1" applyAlignment="1">
      <alignment horizontal="center" vertical="center" wrapText="1"/>
    </xf>
    <xf numFmtId="2" fontId="2" fillId="0" borderId="10" xfId="75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left"/>
    </xf>
    <xf numFmtId="14" fontId="0" fillId="0" borderId="0" xfId="0" applyNumberFormat="1"/>
    <xf numFmtId="14" fontId="7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0" fontId="0" fillId="0" borderId="0" xfId="0" applyNumberFormat="1"/>
    <xf numFmtId="2" fontId="7" fillId="0" borderId="21" xfId="75" applyNumberFormat="1" applyFont="1" applyBorder="1" applyAlignment="1">
      <alignment horizontal="center" vertical="center" wrapText="1"/>
    </xf>
    <xf numFmtId="2" fontId="7" fillId="0" borderId="20" xfId="75" applyNumberFormat="1" applyFont="1" applyBorder="1" applyAlignment="1">
      <alignment horizontal="center" vertical="center" wrapText="1"/>
    </xf>
    <xf numFmtId="2" fontId="7" fillId="0" borderId="8" xfId="75" applyNumberFormat="1" applyFont="1" applyBorder="1" applyAlignment="1">
      <alignment horizontal="center" vertical="center" wrapText="1"/>
    </xf>
    <xf numFmtId="2" fontId="6" fillId="0" borderId="0" xfId="3" applyNumberFormat="1" applyFont="1" applyBorder="1" applyAlignment="1">
      <alignment horizontal="left" vertical="center" wrapText="1"/>
    </xf>
    <xf numFmtId="2" fontId="6" fillId="0" borderId="12" xfId="75" applyNumberFormat="1" applyFont="1" applyBorder="1" applyAlignment="1">
      <alignment horizontal="right" vertical="center"/>
    </xf>
    <xf numFmtId="2" fontId="6" fillId="0" borderId="13" xfId="75" applyNumberFormat="1" applyFont="1" applyBorder="1" applyAlignment="1">
      <alignment horizontal="right" vertical="center"/>
    </xf>
    <xf numFmtId="2" fontId="6" fillId="0" borderId="14" xfId="75" applyNumberFormat="1" applyFont="1" applyBorder="1" applyAlignment="1">
      <alignment horizontal="right" vertical="center"/>
    </xf>
    <xf numFmtId="2" fontId="7" fillId="0" borderId="19" xfId="75" applyNumberFormat="1" applyFont="1" applyBorder="1" applyAlignment="1">
      <alignment horizontal="center" vertical="center"/>
    </xf>
    <xf numFmtId="2" fontId="7" fillId="0" borderId="8" xfId="75" applyNumberFormat="1" applyFont="1" applyBorder="1" applyAlignment="1">
      <alignment horizontal="center" vertical="center"/>
    </xf>
    <xf numFmtId="2" fontId="9" fillId="2" borderId="1" xfId="1" applyNumberFormat="1" applyFont="1" applyFill="1" applyBorder="1" applyAlignment="1">
      <alignment horizontal="center" vertical="center" wrapText="1"/>
    </xf>
    <xf numFmtId="2" fontId="9" fillId="2" borderId="2" xfId="1" applyNumberFormat="1" applyFont="1" applyFill="1" applyBorder="1" applyAlignment="1">
      <alignment horizontal="center" vertical="center" wrapText="1"/>
    </xf>
    <xf numFmtId="2" fontId="9" fillId="2" borderId="3" xfId="1" applyNumberFormat="1" applyFont="1" applyFill="1" applyBorder="1" applyAlignment="1">
      <alignment horizontal="center" vertical="center" wrapText="1"/>
    </xf>
    <xf numFmtId="2" fontId="6" fillId="0" borderId="0" xfId="3" applyNumberFormat="1" applyFont="1" applyBorder="1" applyAlignment="1">
      <alignment horizontal="left" vertical="center"/>
    </xf>
    <xf numFmtId="2" fontId="7" fillId="0" borderId="28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</cellXfs>
  <cellStyles count="76">
    <cellStyle name="Moeda 2" xfId="8"/>
    <cellStyle name="Moeda 3" xfId="9"/>
    <cellStyle name="Moeda 4" xfId="10"/>
    <cellStyle name="Moeda 5" xfId="11"/>
    <cellStyle name="Moeda 6" xfId="12"/>
    <cellStyle name="Moeda 7" xfId="13"/>
    <cellStyle name="Normal" xfId="0" builtinId="0"/>
    <cellStyle name="Normal 10 20" xfId="14"/>
    <cellStyle name="Normal 2" xfId="15"/>
    <cellStyle name="Normal 2 2" xfId="16"/>
    <cellStyle name="Normal 2 2 2" xfId="17"/>
    <cellStyle name="Normal 2 2 2 2" xfId="18"/>
    <cellStyle name="Normal 2 2 2 2 2" xfId="19"/>
    <cellStyle name="Normal 2 2 2 2 3" xfId="20"/>
    <cellStyle name="Normal 2 2 2 2 4" xfId="21"/>
    <cellStyle name="Normal 2 2 2 2 5" xfId="22"/>
    <cellStyle name="Normal 2 2 2 3" xfId="23"/>
    <cellStyle name="Normal 2 2 2 4" xfId="24"/>
    <cellStyle name="Normal 2 2 3" xfId="25"/>
    <cellStyle name="Normal 2 2 4" xfId="26"/>
    <cellStyle name="Normal 2 2 5" xfId="27"/>
    <cellStyle name="Normal 2 3" xfId="28"/>
    <cellStyle name="Normal 2 4" xfId="29"/>
    <cellStyle name="Normal 2 5" xfId="30"/>
    <cellStyle name="Normal 3" xfId="31"/>
    <cellStyle name="Normal 3 2" xfId="4"/>
    <cellStyle name="Normal 3 2 2" xfId="32"/>
    <cellStyle name="Normal 3 3" xfId="33"/>
    <cellStyle name="Normal 3 4" xfId="34"/>
    <cellStyle name="Normal 4" xfId="5"/>
    <cellStyle name="Normal 4 2" xfId="35"/>
    <cellStyle name="Normal 5" xfId="7"/>
    <cellStyle name="Normal 6" xfId="36"/>
    <cellStyle name="Normal 7" xfId="3"/>
    <cellStyle name="Normal 7 2" xfId="38"/>
    <cellStyle name="Normal 7 3" xfId="39"/>
    <cellStyle name="Normal 7 4" xfId="40"/>
    <cellStyle name="Normal 7 5" xfId="37"/>
    <cellStyle name="Normal 8" xfId="2"/>
    <cellStyle name="Normal 8 2 2" xfId="75"/>
    <cellStyle name="Normal_Relação de material" xfId="1"/>
    <cellStyle name="Porcentagem 2" xfId="41"/>
    <cellStyle name="Porcentagem 2 2 2 2" xfId="74"/>
    <cellStyle name="Porcentagem 3" xfId="42"/>
    <cellStyle name="Porcentagem 4" xfId="43"/>
    <cellStyle name="Separador de milhares 10" xfId="44"/>
    <cellStyle name="Separador de milhares 10 2" xfId="45"/>
    <cellStyle name="Separador de milhares 2" xfId="46"/>
    <cellStyle name="Separador de milhares 2 2" xfId="47"/>
    <cellStyle name="Separador de milhares 2 2 2" xfId="48"/>
    <cellStyle name="Separador de milhares 2 2 2 2" xfId="49"/>
    <cellStyle name="Separador de milhares 2 2 2 3" xfId="50"/>
    <cellStyle name="Separador de milhares 2 2 2 4" xfId="51"/>
    <cellStyle name="Separador de milhares 2 2 2 5" xfId="52"/>
    <cellStyle name="Separador de milhares 2 2 3" xfId="53"/>
    <cellStyle name="Separador de milhares 2 2 3 2" xfId="54"/>
    <cellStyle name="Separador de milhares 2 2 4" xfId="55"/>
    <cellStyle name="Separador de milhares 2 3" xfId="56"/>
    <cellStyle name="Separador de milhares 2 3 2" xfId="57"/>
    <cellStyle name="Separador de milhares 2 3 2 2" xfId="58"/>
    <cellStyle name="Separador de milhares 2 3 3" xfId="59"/>
    <cellStyle name="Separador de milhares 2 3 4" xfId="60"/>
    <cellStyle name="Separador de milhares 2 3 5" xfId="61"/>
    <cellStyle name="Separador de milhares 2 3 6" xfId="62"/>
    <cellStyle name="Separador de milhares 2 3 7" xfId="63"/>
    <cellStyle name="Separador de milhares 2 4" xfId="64"/>
    <cellStyle name="Separador de milhares 2 5" xfId="65"/>
    <cellStyle name="Separador de milhares 2 6" xfId="66"/>
    <cellStyle name="Separador de milhares 2 7" xfId="67"/>
    <cellStyle name="Separador de milhares 3" xfId="68"/>
    <cellStyle name="Separador de milhares 3 2" xfId="69"/>
    <cellStyle name="Separador de milhares 4" xfId="70"/>
    <cellStyle name="Vírgula 2" xfId="71"/>
    <cellStyle name="Vírgula 2 2" xfId="72"/>
    <cellStyle name="Vírgula 3" xfId="73"/>
    <cellStyle name="Vírgula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81642</xdr:colOff>
      <xdr:row>0</xdr:row>
      <xdr:rowOff>100853</xdr:rowOff>
    </xdr:from>
    <xdr:to>
      <xdr:col>1</xdr:col>
      <xdr:colOff>4354285</xdr:colOff>
      <xdr:row>0</xdr:row>
      <xdr:rowOff>1061357</xdr:rowOff>
    </xdr:to>
    <xdr:pic>
      <xdr:nvPicPr>
        <xdr:cNvPr id="7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642" y="100853"/>
          <a:ext cx="4993822" cy="9605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3"/>
  <sheetViews>
    <sheetView tabSelected="1" topLeftCell="A241" zoomScale="85" zoomScaleNormal="85" zoomScaleSheetLayoutView="70" workbookViewId="0">
      <selection activeCell="A272" sqref="A272"/>
    </sheetView>
  </sheetViews>
  <sheetFormatPr defaultRowHeight="15" x14ac:dyDescent="0.25"/>
  <cols>
    <col min="1" max="1" width="10.7109375" style="14" customWidth="1"/>
    <col min="2" max="2" width="92.140625" style="84" customWidth="1"/>
    <col min="3" max="3" width="17.5703125" style="34" customWidth="1"/>
    <col min="4" max="4" width="18.5703125" style="39" customWidth="1"/>
    <col min="5" max="5" width="17.42578125" style="34" customWidth="1"/>
    <col min="6" max="6" width="22.42578125" style="34" customWidth="1"/>
    <col min="7" max="7" width="18.42578125" style="34" customWidth="1"/>
    <col min="8" max="8" width="21" style="34" customWidth="1"/>
    <col min="9" max="9" width="20.42578125" style="34" customWidth="1"/>
    <col min="10" max="10" width="9.85546875" style="2" bestFit="1" customWidth="1"/>
    <col min="11" max="11" width="8.85546875" style="2" bestFit="1" customWidth="1"/>
    <col min="12" max="12" width="9.7109375" style="2" customWidth="1"/>
    <col min="13" max="14" width="9.140625" style="2"/>
    <col min="15" max="16384" width="9.140625" style="4"/>
  </cols>
  <sheetData>
    <row r="1" spans="1:19" s="2" customFormat="1" ht="93.75" customHeight="1" thickBot="1" x14ac:dyDescent="0.3">
      <c r="A1" s="125" t="s">
        <v>0</v>
      </c>
      <c r="B1" s="126"/>
      <c r="C1" s="126"/>
      <c r="D1" s="126"/>
      <c r="E1" s="126"/>
      <c r="F1" s="126"/>
      <c r="G1" s="126"/>
      <c r="H1" s="126"/>
      <c r="I1" s="127"/>
    </row>
    <row r="2" spans="1:19" s="2" customFormat="1" ht="18" customHeight="1" thickBot="1" x14ac:dyDescent="0.3">
      <c r="A2" s="82" t="s">
        <v>124</v>
      </c>
      <c r="B2" s="83"/>
      <c r="C2" s="85"/>
      <c r="D2" s="86"/>
      <c r="E2" s="85"/>
      <c r="F2" s="85"/>
      <c r="G2" s="85"/>
      <c r="H2" s="85"/>
      <c r="I2" s="87"/>
    </row>
    <row r="3" spans="1:19" s="2" customFormat="1" x14ac:dyDescent="0.25">
      <c r="A3" s="15"/>
      <c r="B3" s="9"/>
      <c r="C3" s="48"/>
      <c r="D3" s="72"/>
      <c r="E3" s="48"/>
      <c r="F3" s="34"/>
      <c r="G3" s="34"/>
      <c r="H3" s="34"/>
      <c r="I3" s="34"/>
    </row>
    <row r="4" spans="1:19" s="2" customFormat="1" x14ac:dyDescent="0.25">
      <c r="A4" s="21">
        <v>1</v>
      </c>
      <c r="B4" s="22" t="s">
        <v>1</v>
      </c>
      <c r="C4" s="49"/>
      <c r="D4" s="59"/>
      <c r="E4" s="49"/>
      <c r="F4" s="34"/>
      <c r="G4" s="34"/>
      <c r="H4" s="34"/>
      <c r="I4" s="34"/>
    </row>
    <row r="5" spans="1:19" s="2" customFormat="1" x14ac:dyDescent="0.25">
      <c r="A5" s="13"/>
      <c r="B5" s="7"/>
      <c r="C5" s="49"/>
      <c r="D5" s="59"/>
      <c r="E5" s="49"/>
      <c r="F5" s="34"/>
      <c r="G5" s="34"/>
      <c r="H5" s="34"/>
      <c r="I5" s="34"/>
    </row>
    <row r="6" spans="1:19" s="2" customFormat="1" x14ac:dyDescent="0.25">
      <c r="A6" s="21" t="s">
        <v>2</v>
      </c>
      <c r="B6" s="8" t="s">
        <v>32</v>
      </c>
      <c r="C6" s="50"/>
      <c r="D6" s="56"/>
      <c r="E6" s="51"/>
      <c r="F6" s="34"/>
      <c r="G6" s="34"/>
      <c r="H6" s="34"/>
      <c r="I6" s="34"/>
    </row>
    <row r="7" spans="1:19" s="2" customFormat="1" ht="15.75" thickBot="1" x14ac:dyDescent="0.3">
      <c r="A7" s="16"/>
      <c r="B7" s="10"/>
      <c r="C7" s="50"/>
      <c r="D7" s="56"/>
      <c r="E7" s="51"/>
      <c r="F7" s="34"/>
      <c r="G7" s="34"/>
      <c r="H7" s="34"/>
      <c r="I7" s="34"/>
    </row>
    <row r="8" spans="1:19" s="34" customFormat="1" x14ac:dyDescent="0.25">
      <c r="A8" s="13"/>
      <c r="B8" s="80" t="s">
        <v>3</v>
      </c>
      <c r="C8" s="75" t="s">
        <v>4</v>
      </c>
      <c r="D8" s="75" t="s">
        <v>20</v>
      </c>
      <c r="E8" s="75" t="s">
        <v>8</v>
      </c>
      <c r="F8" s="75" t="s">
        <v>5</v>
      </c>
      <c r="G8" s="31"/>
      <c r="H8" s="32"/>
      <c r="I8" s="69" t="s">
        <v>6</v>
      </c>
    </row>
    <row r="9" spans="1:19" s="34" customFormat="1" x14ac:dyDescent="0.25">
      <c r="A9" s="13"/>
      <c r="B9" s="68" t="s">
        <v>9</v>
      </c>
      <c r="C9" s="54"/>
      <c r="D9" s="54">
        <v>3</v>
      </c>
      <c r="E9" s="76">
        <v>1.5</v>
      </c>
      <c r="F9" s="53"/>
      <c r="G9" s="36"/>
      <c r="H9" s="37"/>
      <c r="I9" s="62">
        <f>D9*E9</f>
        <v>4.5</v>
      </c>
    </row>
    <row r="10" spans="1:19" s="2" customFormat="1" ht="15.75" thickBot="1" x14ac:dyDescent="0.3">
      <c r="A10" s="13"/>
      <c r="B10" s="120" t="s">
        <v>7</v>
      </c>
      <c r="C10" s="121"/>
      <c r="D10" s="121"/>
      <c r="E10" s="121"/>
      <c r="F10" s="121"/>
      <c r="G10" s="121"/>
      <c r="H10" s="122"/>
      <c r="I10" s="63">
        <f>SUM(I9:I9)</f>
        <v>4.5</v>
      </c>
    </row>
    <row r="11" spans="1:19" s="2" customFormat="1" x14ac:dyDescent="0.25">
      <c r="A11" s="13"/>
      <c r="B11" s="7"/>
      <c r="C11" s="49"/>
      <c r="D11" s="59"/>
      <c r="E11" s="49"/>
      <c r="F11" s="34"/>
      <c r="G11" s="34"/>
      <c r="H11" s="34"/>
      <c r="I11" s="34"/>
    </row>
    <row r="12" spans="1:19" s="2" customFormat="1" x14ac:dyDescent="0.25">
      <c r="A12" s="21">
        <v>2</v>
      </c>
      <c r="B12" s="22" t="s">
        <v>23</v>
      </c>
      <c r="C12" s="49"/>
      <c r="D12" s="59"/>
      <c r="E12" s="49"/>
      <c r="F12" s="34"/>
      <c r="G12" s="34"/>
      <c r="H12" s="34"/>
      <c r="I12" s="34"/>
    </row>
    <row r="13" spans="1:19" s="2" customFormat="1" x14ac:dyDescent="0.25">
      <c r="A13" s="13"/>
      <c r="B13" s="7"/>
      <c r="C13" s="49"/>
      <c r="D13" s="59"/>
      <c r="E13" s="49"/>
      <c r="F13" s="34"/>
      <c r="G13" s="34"/>
      <c r="H13" s="34"/>
      <c r="I13" s="34"/>
    </row>
    <row r="14" spans="1:19" s="2" customFormat="1" x14ac:dyDescent="0.25">
      <c r="A14" s="21" t="s">
        <v>24</v>
      </c>
      <c r="B14" s="8" t="s">
        <v>126</v>
      </c>
      <c r="C14" s="50"/>
      <c r="D14" s="56"/>
      <c r="E14" s="51"/>
      <c r="F14" s="51"/>
      <c r="G14" s="51"/>
      <c r="H14" s="51"/>
      <c r="I14" s="51"/>
      <c r="J14" s="1"/>
      <c r="K14" s="1"/>
      <c r="L14" s="39"/>
      <c r="M14" s="39"/>
      <c r="N14" s="39"/>
      <c r="O14" s="34"/>
      <c r="P14" s="39"/>
      <c r="Q14" s="39"/>
      <c r="R14" s="39"/>
      <c r="S14" s="39"/>
    </row>
    <row r="15" spans="1:19" s="2" customFormat="1" ht="15.75" thickBot="1" x14ac:dyDescent="0.3">
      <c r="A15" s="16"/>
      <c r="B15" s="10"/>
      <c r="C15" s="50"/>
      <c r="D15" s="56"/>
      <c r="E15" s="51"/>
      <c r="F15" s="51"/>
      <c r="G15" s="51"/>
      <c r="H15" s="51"/>
      <c r="I15" s="51"/>
      <c r="J15" s="3"/>
      <c r="K15" s="1"/>
      <c r="L15" s="39"/>
      <c r="M15" s="39"/>
      <c r="N15" s="39"/>
      <c r="O15" s="34"/>
      <c r="P15" s="39"/>
      <c r="Q15" s="39"/>
      <c r="R15" s="39"/>
      <c r="S15" s="39"/>
    </row>
    <row r="16" spans="1:19" s="34" customFormat="1" x14ac:dyDescent="0.25">
      <c r="A16" s="13"/>
      <c r="B16" s="80" t="s">
        <v>3</v>
      </c>
      <c r="C16" s="75" t="s">
        <v>4</v>
      </c>
      <c r="D16" s="75" t="s">
        <v>20</v>
      </c>
      <c r="E16" s="75" t="s">
        <v>8</v>
      </c>
      <c r="F16" s="75" t="s">
        <v>5</v>
      </c>
      <c r="G16" s="31"/>
      <c r="H16" s="32"/>
      <c r="I16" s="94" t="s">
        <v>82</v>
      </c>
      <c r="L16" s="39"/>
      <c r="M16" s="39"/>
      <c r="N16" s="39"/>
      <c r="P16" s="39"/>
      <c r="Q16" s="39"/>
      <c r="R16" s="39"/>
      <c r="S16" s="39"/>
    </row>
    <row r="17" spans="1:19" s="34" customFormat="1" x14ac:dyDescent="0.25">
      <c r="A17" s="13"/>
      <c r="B17" s="81" t="s">
        <v>129</v>
      </c>
      <c r="C17" s="41">
        <v>30</v>
      </c>
      <c r="D17" s="41">
        <v>7.25</v>
      </c>
      <c r="E17" s="41"/>
      <c r="F17" s="41"/>
      <c r="G17" s="42"/>
      <c r="H17" s="43"/>
      <c r="I17" s="77">
        <f>C17*D17</f>
        <v>217.5</v>
      </c>
      <c r="L17" s="2"/>
      <c r="M17" s="2"/>
      <c r="N17" s="2"/>
      <c r="O17" s="2"/>
      <c r="P17" s="2"/>
      <c r="Q17" s="2"/>
      <c r="R17" s="2"/>
      <c r="S17" s="2"/>
    </row>
    <row r="18" spans="1:19" s="34" customFormat="1" x14ac:dyDescent="0.25">
      <c r="A18" s="13"/>
      <c r="B18" s="81" t="s">
        <v>130</v>
      </c>
      <c r="C18" s="41">
        <v>8</v>
      </c>
      <c r="D18" s="41">
        <v>4.55</v>
      </c>
      <c r="E18" s="41"/>
      <c r="F18" s="41"/>
      <c r="G18" s="42"/>
      <c r="H18" s="43"/>
      <c r="I18" s="98">
        <f>C18*D18</f>
        <v>36.4</v>
      </c>
      <c r="L18" s="2"/>
      <c r="M18" s="2"/>
      <c r="N18" s="2"/>
      <c r="O18" s="4"/>
      <c r="P18" s="4"/>
      <c r="Q18" s="4"/>
      <c r="R18" s="4"/>
      <c r="S18" s="4"/>
    </row>
    <row r="19" spans="1:19" s="2" customFormat="1" ht="15.75" thickBot="1" x14ac:dyDescent="0.3">
      <c r="A19" s="13"/>
      <c r="B19" s="120" t="s">
        <v>83</v>
      </c>
      <c r="C19" s="121"/>
      <c r="D19" s="121"/>
      <c r="E19" s="121"/>
      <c r="F19" s="121"/>
      <c r="G19" s="121"/>
      <c r="H19" s="122"/>
      <c r="I19" s="63">
        <f>SUM(I17:I18)</f>
        <v>253.9</v>
      </c>
      <c r="L19" s="34"/>
      <c r="M19" s="70"/>
      <c r="N19" s="34"/>
      <c r="O19" s="34"/>
      <c r="P19" s="34"/>
      <c r="Q19" s="34"/>
      <c r="R19" s="34"/>
      <c r="S19" s="34"/>
    </row>
    <row r="20" spans="1:19" s="2" customFormat="1" x14ac:dyDescent="0.25">
      <c r="A20" s="13"/>
      <c r="B20" s="38"/>
      <c r="C20" s="55"/>
      <c r="D20" s="55"/>
      <c r="E20" s="55"/>
      <c r="F20" s="55"/>
      <c r="G20" s="55"/>
      <c r="H20" s="55"/>
      <c r="I20" s="55"/>
      <c r="L20" s="39"/>
      <c r="M20" s="70"/>
      <c r="N20" s="39"/>
      <c r="O20" s="39"/>
      <c r="P20" s="39"/>
      <c r="Q20" s="39"/>
      <c r="R20" s="39"/>
      <c r="S20" s="39"/>
    </row>
    <row r="21" spans="1:19" s="2" customFormat="1" x14ac:dyDescent="0.25">
      <c r="A21" s="21" t="s">
        <v>33</v>
      </c>
      <c r="B21" s="8" t="s">
        <v>127</v>
      </c>
      <c r="C21" s="50"/>
      <c r="D21" s="56"/>
      <c r="E21" s="51"/>
      <c r="F21" s="34"/>
      <c r="G21" s="34"/>
      <c r="H21" s="34"/>
      <c r="I21" s="34"/>
    </row>
    <row r="22" spans="1:19" s="2" customFormat="1" ht="15.75" thickBot="1" x14ac:dyDescent="0.3">
      <c r="A22" s="16"/>
      <c r="B22" s="10"/>
      <c r="C22" s="50"/>
      <c r="D22" s="56"/>
      <c r="E22" s="51"/>
      <c r="F22" s="34"/>
      <c r="G22" s="34"/>
      <c r="H22" s="34"/>
      <c r="I22" s="34"/>
    </row>
    <row r="23" spans="1:19" s="34" customFormat="1" x14ac:dyDescent="0.25">
      <c r="A23" s="13"/>
      <c r="B23" s="95" t="s">
        <v>3</v>
      </c>
      <c r="C23" s="94" t="s">
        <v>4</v>
      </c>
      <c r="D23" s="94" t="s">
        <v>20</v>
      </c>
      <c r="E23" s="94" t="s">
        <v>8</v>
      </c>
      <c r="F23" s="94" t="s">
        <v>5</v>
      </c>
      <c r="G23" s="31"/>
      <c r="H23" s="32"/>
      <c r="I23" s="69" t="s">
        <v>6</v>
      </c>
    </row>
    <row r="24" spans="1:19" s="34" customFormat="1" x14ac:dyDescent="0.25">
      <c r="A24" s="13"/>
      <c r="B24" s="68" t="s">
        <v>125</v>
      </c>
      <c r="C24" s="54">
        <v>2</v>
      </c>
      <c r="D24" s="54">
        <v>0.93300000000000005</v>
      </c>
      <c r="E24" s="99"/>
      <c r="F24" s="53">
        <v>1.0349999999999999</v>
      </c>
      <c r="G24" s="36"/>
      <c r="H24" s="37"/>
      <c r="I24" s="62">
        <f>D24*F24*C24</f>
        <v>1.9313099999999999</v>
      </c>
    </row>
    <row r="25" spans="1:19" s="2" customFormat="1" ht="15.75" thickBot="1" x14ac:dyDescent="0.3">
      <c r="A25" s="13"/>
      <c r="B25" s="120" t="s">
        <v>7</v>
      </c>
      <c r="C25" s="121"/>
      <c r="D25" s="121"/>
      <c r="E25" s="121"/>
      <c r="F25" s="121"/>
      <c r="G25" s="121"/>
      <c r="H25" s="122"/>
      <c r="I25" s="63">
        <f>SUM(I24:I24)</f>
        <v>1.9313099999999999</v>
      </c>
    </row>
    <row r="26" spans="1:19" s="2" customFormat="1" x14ac:dyDescent="0.25">
      <c r="A26" s="13"/>
      <c r="B26" s="7"/>
      <c r="C26" s="49"/>
      <c r="D26" s="59"/>
      <c r="E26" s="49"/>
      <c r="F26" s="34"/>
      <c r="G26" s="34"/>
      <c r="H26" s="34"/>
      <c r="I26" s="34"/>
    </row>
    <row r="27" spans="1:19" s="2" customFormat="1" x14ac:dyDescent="0.25">
      <c r="A27" s="21" t="s">
        <v>34</v>
      </c>
      <c r="B27" s="8" t="s">
        <v>128</v>
      </c>
      <c r="C27" s="50"/>
      <c r="D27" s="56"/>
      <c r="E27" s="51"/>
      <c r="F27" s="34"/>
      <c r="G27" s="34"/>
      <c r="H27" s="34"/>
      <c r="I27" s="34"/>
    </row>
    <row r="28" spans="1:19" s="2" customFormat="1" ht="15.75" thickBot="1" x14ac:dyDescent="0.3">
      <c r="A28" s="16"/>
      <c r="B28" s="10"/>
      <c r="C28" s="50"/>
      <c r="D28" s="56"/>
      <c r="E28" s="51"/>
      <c r="F28" s="34"/>
      <c r="G28" s="34"/>
      <c r="H28" s="34"/>
      <c r="I28" s="34"/>
    </row>
    <row r="29" spans="1:19" s="34" customFormat="1" x14ac:dyDescent="0.25">
      <c r="A29" s="13"/>
      <c r="B29" s="95" t="s">
        <v>3</v>
      </c>
      <c r="C29" s="94" t="s">
        <v>4</v>
      </c>
      <c r="D29" s="94" t="s">
        <v>20</v>
      </c>
      <c r="E29" s="94" t="s">
        <v>8</v>
      </c>
      <c r="F29" s="94" t="s">
        <v>5</v>
      </c>
      <c r="G29" s="31"/>
      <c r="H29" s="32"/>
      <c r="I29" s="69" t="s">
        <v>6</v>
      </c>
    </row>
    <row r="30" spans="1:19" s="34" customFormat="1" x14ac:dyDescent="0.25">
      <c r="A30" s="13"/>
      <c r="B30" s="96" t="s">
        <v>129</v>
      </c>
      <c r="C30" s="41">
        <v>1</v>
      </c>
      <c r="D30" s="41">
        <v>27.85</v>
      </c>
      <c r="E30" s="41"/>
      <c r="F30" s="41">
        <v>7.25</v>
      </c>
      <c r="G30" s="42"/>
      <c r="H30" s="43"/>
      <c r="I30" s="98">
        <f>C30*D30*F30</f>
        <v>201.91250000000002</v>
      </c>
      <c r="L30" s="2"/>
      <c r="M30" s="2"/>
      <c r="N30" s="2"/>
      <c r="O30" s="2"/>
      <c r="P30" s="2"/>
      <c r="Q30" s="2"/>
      <c r="R30" s="2"/>
      <c r="S30" s="2"/>
    </row>
    <row r="31" spans="1:19" s="34" customFormat="1" x14ac:dyDescent="0.25">
      <c r="A31" s="13"/>
      <c r="B31" s="96" t="s">
        <v>130</v>
      </c>
      <c r="C31" s="41">
        <v>2</v>
      </c>
      <c r="D31" s="41">
        <v>2</v>
      </c>
      <c r="E31" s="41"/>
      <c r="F31" s="41">
        <v>4.55</v>
      </c>
      <c r="G31" s="42"/>
      <c r="H31" s="43"/>
      <c r="I31" s="98">
        <f t="shared" ref="I31" si="0">C31*D31*F31</f>
        <v>18.2</v>
      </c>
      <c r="L31" s="2"/>
      <c r="M31" s="2"/>
      <c r="N31" s="2"/>
      <c r="O31" s="2"/>
      <c r="P31" s="2"/>
      <c r="Q31" s="2"/>
      <c r="R31" s="2"/>
      <c r="S31" s="2"/>
    </row>
    <row r="32" spans="1:19" s="2" customFormat="1" ht="15.75" thickBot="1" x14ac:dyDescent="0.3">
      <c r="A32" s="13"/>
      <c r="B32" s="120" t="s">
        <v>7</v>
      </c>
      <c r="C32" s="121"/>
      <c r="D32" s="121"/>
      <c r="E32" s="121"/>
      <c r="F32" s="121"/>
      <c r="G32" s="121"/>
      <c r="H32" s="122"/>
      <c r="I32" s="63">
        <f>SUM(I30:I31)</f>
        <v>220.11250000000001</v>
      </c>
    </row>
    <row r="33" spans="1:19" s="2" customFormat="1" x14ac:dyDescent="0.25">
      <c r="A33" s="13"/>
      <c r="B33" s="7"/>
      <c r="C33" s="49"/>
      <c r="D33" s="59"/>
      <c r="E33" s="49"/>
      <c r="F33" s="34"/>
      <c r="G33" s="34"/>
      <c r="H33" s="34"/>
      <c r="I33" s="34"/>
    </row>
    <row r="34" spans="1:19" x14ac:dyDescent="0.25">
      <c r="A34" s="25">
        <v>3</v>
      </c>
      <c r="B34" s="26" t="s">
        <v>35</v>
      </c>
      <c r="C34" s="61"/>
      <c r="D34" s="61"/>
      <c r="E34" s="61"/>
      <c r="F34" s="61"/>
      <c r="G34" s="39"/>
      <c r="L34" s="39"/>
      <c r="M34" s="70"/>
      <c r="N34" s="39"/>
      <c r="O34" s="39"/>
      <c r="P34" s="39"/>
      <c r="Q34" s="39"/>
      <c r="R34" s="39"/>
      <c r="S34" s="39"/>
    </row>
    <row r="35" spans="1:19" x14ac:dyDescent="0.25">
      <c r="A35" s="20"/>
      <c r="B35" s="18"/>
      <c r="C35" s="61"/>
      <c r="D35" s="61"/>
      <c r="E35" s="61"/>
      <c r="F35" s="61"/>
      <c r="G35" s="39"/>
      <c r="L35" s="39"/>
      <c r="M35" s="71"/>
      <c r="N35" s="39"/>
      <c r="O35" s="39"/>
      <c r="P35" s="39"/>
      <c r="Q35" s="39"/>
      <c r="R35" s="39"/>
      <c r="S35" s="39"/>
    </row>
    <row r="36" spans="1:19" s="2" customFormat="1" ht="31.5" customHeight="1" x14ac:dyDescent="0.25">
      <c r="A36" s="21" t="s">
        <v>11</v>
      </c>
      <c r="B36" s="119" t="s">
        <v>36</v>
      </c>
      <c r="C36" s="119"/>
      <c r="D36" s="119"/>
      <c r="E36" s="119"/>
      <c r="F36" s="119"/>
      <c r="G36" s="119"/>
      <c r="H36" s="119"/>
      <c r="I36" s="119"/>
    </row>
    <row r="37" spans="1:19" s="2" customFormat="1" ht="15.75" thickBot="1" x14ac:dyDescent="0.3">
      <c r="A37" s="16"/>
      <c r="B37" s="10"/>
      <c r="C37" s="50"/>
      <c r="D37" s="56"/>
      <c r="E37" s="51"/>
      <c r="F37" s="34"/>
      <c r="G37" s="34"/>
      <c r="H37" s="34"/>
      <c r="I37" s="34"/>
    </row>
    <row r="38" spans="1:19" s="34" customFormat="1" x14ac:dyDescent="0.25">
      <c r="A38" s="13"/>
      <c r="B38" s="80" t="s">
        <v>3</v>
      </c>
      <c r="C38" s="78" t="s">
        <v>4</v>
      </c>
      <c r="D38" s="78" t="s">
        <v>20</v>
      </c>
      <c r="E38" s="78" t="s">
        <v>8</v>
      </c>
      <c r="F38" s="78" t="s">
        <v>5</v>
      </c>
      <c r="G38" s="78"/>
      <c r="H38" s="78"/>
      <c r="I38" s="69" t="s">
        <v>6</v>
      </c>
    </row>
    <row r="39" spans="1:19" s="39" customFormat="1" x14ac:dyDescent="0.25">
      <c r="A39" s="13"/>
      <c r="B39" s="74" t="s">
        <v>47</v>
      </c>
      <c r="C39" s="79">
        <v>1</v>
      </c>
      <c r="D39" s="79">
        <v>15</v>
      </c>
      <c r="E39" s="79">
        <v>10</v>
      </c>
      <c r="F39" s="79"/>
      <c r="G39" s="79"/>
      <c r="H39" s="79"/>
      <c r="I39" s="65">
        <f>D39*E39</f>
        <v>150</v>
      </c>
    </row>
    <row r="40" spans="1:19" s="2" customFormat="1" ht="15.75" thickBot="1" x14ac:dyDescent="0.3">
      <c r="A40" s="13"/>
      <c r="B40" s="120" t="s">
        <v>7</v>
      </c>
      <c r="C40" s="121"/>
      <c r="D40" s="121"/>
      <c r="E40" s="121"/>
      <c r="F40" s="121"/>
      <c r="G40" s="121"/>
      <c r="H40" s="122"/>
      <c r="I40" s="60">
        <f>SUM(I39:I39)</f>
        <v>150</v>
      </c>
    </row>
    <row r="41" spans="1:19" s="2" customFormat="1" x14ac:dyDescent="0.25">
      <c r="A41" s="13"/>
      <c r="B41" s="7"/>
      <c r="C41" s="49"/>
      <c r="D41" s="59"/>
      <c r="E41" s="49"/>
      <c r="F41" s="34"/>
      <c r="G41" s="34"/>
      <c r="H41" s="34"/>
      <c r="I41" s="34"/>
    </row>
    <row r="42" spans="1:19" s="19" customFormat="1" x14ac:dyDescent="0.25">
      <c r="A42" s="21" t="s">
        <v>12</v>
      </c>
      <c r="B42" s="8" t="s">
        <v>37</v>
      </c>
      <c r="C42" s="56"/>
      <c r="D42" s="56"/>
      <c r="E42" s="57"/>
      <c r="F42" s="39"/>
      <c r="G42" s="39"/>
      <c r="H42" s="39"/>
      <c r="I42" s="39"/>
    </row>
    <row r="43" spans="1:19" s="19" customFormat="1" ht="15.75" thickBot="1" x14ac:dyDescent="0.3">
      <c r="A43" s="16"/>
      <c r="B43" s="11"/>
      <c r="C43" s="56"/>
      <c r="D43" s="56"/>
      <c r="E43" s="57"/>
      <c r="F43" s="39"/>
      <c r="G43" s="39"/>
      <c r="H43" s="39"/>
      <c r="I43" s="39"/>
    </row>
    <row r="44" spans="1:19" s="39" customFormat="1" x14ac:dyDescent="0.25">
      <c r="A44" s="13"/>
      <c r="B44" s="89" t="s">
        <v>3</v>
      </c>
      <c r="C44" s="88" t="s">
        <v>4</v>
      </c>
      <c r="D44" s="88" t="s">
        <v>20</v>
      </c>
      <c r="E44" s="88" t="s">
        <v>8</v>
      </c>
      <c r="F44" s="88" t="s">
        <v>5</v>
      </c>
      <c r="G44" s="88"/>
      <c r="H44" s="88"/>
      <c r="I44" s="69" t="s">
        <v>6</v>
      </c>
    </row>
    <row r="45" spans="1:19" s="39" customFormat="1" x14ac:dyDescent="0.25">
      <c r="A45" s="13"/>
      <c r="B45" s="93" t="s">
        <v>47</v>
      </c>
      <c r="C45" s="97">
        <v>1</v>
      </c>
      <c r="D45" s="97">
        <v>15</v>
      </c>
      <c r="E45" s="97">
        <v>10</v>
      </c>
      <c r="F45" s="97"/>
      <c r="G45" s="97"/>
      <c r="H45" s="97"/>
      <c r="I45" s="65">
        <f>D45*E45</f>
        <v>150</v>
      </c>
    </row>
    <row r="46" spans="1:19" s="19" customFormat="1" ht="15.75" thickBot="1" x14ac:dyDescent="0.3">
      <c r="A46" s="13"/>
      <c r="B46" s="120" t="s">
        <v>7</v>
      </c>
      <c r="C46" s="121"/>
      <c r="D46" s="121"/>
      <c r="E46" s="121"/>
      <c r="F46" s="121"/>
      <c r="G46" s="121"/>
      <c r="H46" s="122"/>
      <c r="I46" s="60">
        <f>I45</f>
        <v>150</v>
      </c>
    </row>
    <row r="47" spans="1:19" s="19" customFormat="1" x14ac:dyDescent="0.25">
      <c r="A47" s="13"/>
      <c r="B47" s="6"/>
      <c r="C47" s="59"/>
      <c r="D47" s="59"/>
      <c r="E47" s="59"/>
      <c r="F47" s="39"/>
      <c r="G47" s="39"/>
      <c r="H47" s="39"/>
      <c r="I47" s="39"/>
    </row>
    <row r="48" spans="1:19" s="19" customFormat="1" x14ac:dyDescent="0.25">
      <c r="A48" s="21" t="s">
        <v>13</v>
      </c>
      <c r="B48" s="119" t="s">
        <v>38</v>
      </c>
      <c r="C48" s="119"/>
      <c r="D48" s="119"/>
      <c r="E48" s="119"/>
      <c r="F48" s="119"/>
      <c r="G48" s="119"/>
      <c r="H48" s="119"/>
      <c r="I48" s="119"/>
    </row>
    <row r="49" spans="1:11" s="19" customFormat="1" ht="21" customHeight="1" thickBot="1" x14ac:dyDescent="0.3">
      <c r="A49" s="16"/>
      <c r="B49" s="11"/>
      <c r="C49" s="56"/>
      <c r="D49" s="56"/>
      <c r="E49" s="57"/>
      <c r="F49" s="39"/>
      <c r="G49" s="39"/>
      <c r="H49" s="39"/>
      <c r="I49" s="39"/>
    </row>
    <row r="50" spans="1:11" s="39" customFormat="1" x14ac:dyDescent="0.25">
      <c r="A50" s="13"/>
      <c r="B50" s="89" t="s">
        <v>3</v>
      </c>
      <c r="C50" s="88" t="s">
        <v>4</v>
      </c>
      <c r="D50" s="88" t="s">
        <v>20</v>
      </c>
      <c r="E50" s="88" t="s">
        <v>8</v>
      </c>
      <c r="F50" s="88" t="s">
        <v>5</v>
      </c>
      <c r="G50" s="67" t="s">
        <v>6</v>
      </c>
      <c r="H50" s="88" t="s">
        <v>31</v>
      </c>
      <c r="I50" s="69" t="s">
        <v>6</v>
      </c>
    </row>
    <row r="51" spans="1:11" s="39" customFormat="1" x14ac:dyDescent="0.25">
      <c r="A51" s="13"/>
      <c r="B51" s="93" t="s">
        <v>47</v>
      </c>
      <c r="C51" s="97">
        <v>1</v>
      </c>
      <c r="D51" s="97">
        <v>15</v>
      </c>
      <c r="E51" s="97">
        <v>10</v>
      </c>
      <c r="F51" s="97"/>
      <c r="G51" s="97"/>
      <c r="H51" s="97"/>
      <c r="I51" s="65">
        <f>D51*E51</f>
        <v>150</v>
      </c>
    </row>
    <row r="52" spans="1:11" s="19" customFormat="1" ht="15.75" thickBot="1" x14ac:dyDescent="0.3">
      <c r="A52" s="13"/>
      <c r="B52" s="120" t="s">
        <v>7</v>
      </c>
      <c r="C52" s="121"/>
      <c r="D52" s="121"/>
      <c r="E52" s="121"/>
      <c r="F52" s="121"/>
      <c r="G52" s="121"/>
      <c r="H52" s="122"/>
      <c r="I52" s="60">
        <f>I51</f>
        <v>150</v>
      </c>
    </row>
    <row r="53" spans="1:11" s="19" customFormat="1" x14ac:dyDescent="0.25">
      <c r="A53" s="13"/>
      <c r="B53" s="101"/>
      <c r="C53" s="59"/>
      <c r="D53" s="59"/>
      <c r="E53" s="59"/>
      <c r="F53" s="39"/>
      <c r="G53" s="39"/>
      <c r="H53" s="39"/>
      <c r="I53" s="39"/>
    </row>
    <row r="54" spans="1:11" s="19" customFormat="1" x14ac:dyDescent="0.25">
      <c r="A54" s="21" t="s">
        <v>14</v>
      </c>
      <c r="B54" s="119" t="s">
        <v>39</v>
      </c>
      <c r="C54" s="119"/>
      <c r="D54" s="119"/>
      <c r="E54" s="119"/>
      <c r="F54" s="119"/>
      <c r="G54" s="119"/>
      <c r="H54" s="119"/>
      <c r="I54" s="119"/>
    </row>
    <row r="55" spans="1:11" s="19" customFormat="1" ht="21" customHeight="1" thickBot="1" x14ac:dyDescent="0.3">
      <c r="A55" s="16"/>
      <c r="B55" s="11"/>
      <c r="C55" s="56"/>
      <c r="D55" s="56"/>
      <c r="E55" s="57"/>
      <c r="F55" s="39"/>
      <c r="G55" s="39"/>
      <c r="H55" s="39"/>
      <c r="I55" s="39"/>
    </row>
    <row r="56" spans="1:11" s="39" customFormat="1" x14ac:dyDescent="0.25">
      <c r="A56" s="13"/>
      <c r="B56" s="91" t="s">
        <v>3</v>
      </c>
      <c r="C56" s="90" t="s">
        <v>4</v>
      </c>
      <c r="D56" s="90" t="s">
        <v>20</v>
      </c>
      <c r="E56" s="90" t="s">
        <v>8</v>
      </c>
      <c r="F56" s="90" t="s">
        <v>5</v>
      </c>
      <c r="G56" s="67" t="s">
        <v>6</v>
      </c>
      <c r="H56" s="90" t="s">
        <v>31</v>
      </c>
      <c r="I56" s="69" t="s">
        <v>6</v>
      </c>
    </row>
    <row r="57" spans="1:11" s="39" customFormat="1" x14ac:dyDescent="0.25">
      <c r="A57" s="13"/>
      <c r="B57" s="93" t="s">
        <v>47</v>
      </c>
      <c r="C57" s="97">
        <v>1</v>
      </c>
      <c r="D57" s="97">
        <v>15</v>
      </c>
      <c r="E57" s="97">
        <v>10</v>
      </c>
      <c r="F57" s="97"/>
      <c r="G57" s="97"/>
      <c r="H57" s="97"/>
      <c r="I57" s="65">
        <f>D57*E57</f>
        <v>150</v>
      </c>
    </row>
    <row r="58" spans="1:11" s="19" customFormat="1" ht="15.75" thickBot="1" x14ac:dyDescent="0.3">
      <c r="A58" s="13"/>
      <c r="B58" s="120" t="s">
        <v>7</v>
      </c>
      <c r="C58" s="121"/>
      <c r="D58" s="121"/>
      <c r="E58" s="121"/>
      <c r="F58" s="121"/>
      <c r="G58" s="121"/>
      <c r="H58" s="122"/>
      <c r="I58" s="60">
        <f>I57</f>
        <v>150</v>
      </c>
    </row>
    <row r="59" spans="1:11" s="19" customFormat="1" x14ac:dyDescent="0.25">
      <c r="A59" s="13"/>
      <c r="B59" s="6"/>
      <c r="C59" s="59"/>
      <c r="D59" s="59"/>
      <c r="E59" s="59"/>
      <c r="F59" s="39"/>
      <c r="G59" s="39"/>
      <c r="H59" s="39"/>
      <c r="I59" s="39"/>
    </row>
    <row r="60" spans="1:11" s="2" customFormat="1" x14ac:dyDescent="0.25">
      <c r="A60" s="13"/>
      <c r="B60" s="7"/>
      <c r="C60" s="49"/>
      <c r="D60" s="59"/>
      <c r="E60" s="49"/>
      <c r="F60" s="34"/>
      <c r="G60" s="34"/>
      <c r="H60" s="34"/>
      <c r="I60" s="34"/>
    </row>
    <row r="61" spans="1:11" s="2" customFormat="1" x14ac:dyDescent="0.25">
      <c r="A61" s="23">
        <v>4</v>
      </c>
      <c r="B61" s="24" t="s">
        <v>17</v>
      </c>
      <c r="C61" s="59"/>
      <c r="D61" s="59"/>
      <c r="E61" s="59"/>
      <c r="F61" s="34"/>
      <c r="G61" s="34"/>
      <c r="H61" s="34"/>
      <c r="I61" s="34"/>
    </row>
    <row r="62" spans="1:11" s="2" customFormat="1" x14ac:dyDescent="0.25">
      <c r="A62" s="6"/>
      <c r="B62" s="6"/>
      <c r="C62" s="59"/>
      <c r="D62" s="34"/>
      <c r="E62" s="34"/>
      <c r="F62" s="34"/>
      <c r="G62" s="34"/>
      <c r="H62" s="34"/>
      <c r="I62" s="34"/>
    </row>
    <row r="63" spans="1:11" s="2" customFormat="1" x14ac:dyDescent="0.25">
      <c r="A63" s="21" t="s">
        <v>25</v>
      </c>
      <c r="B63" s="8" t="s">
        <v>92</v>
      </c>
      <c r="C63" s="50"/>
      <c r="D63" s="34"/>
      <c r="E63" s="34"/>
      <c r="F63" s="51"/>
      <c r="G63" s="51"/>
      <c r="H63" s="51"/>
      <c r="I63" s="51"/>
      <c r="J63" s="3"/>
      <c r="K63" s="1"/>
    </row>
    <row r="64" spans="1:11" s="2" customFormat="1" ht="15.75" thickBot="1" x14ac:dyDescent="0.3">
      <c r="A64" s="16"/>
      <c r="B64" s="10"/>
      <c r="C64" s="50"/>
      <c r="D64" s="56"/>
      <c r="E64" s="51"/>
      <c r="F64" s="51"/>
      <c r="G64" s="51"/>
      <c r="H64" s="51"/>
      <c r="I64" s="51"/>
      <c r="J64" s="3"/>
      <c r="K64" s="1"/>
    </row>
    <row r="65" spans="1:11" s="34" customFormat="1" x14ac:dyDescent="0.25">
      <c r="A65" s="13"/>
      <c r="B65" s="95" t="s">
        <v>3</v>
      </c>
      <c r="C65" s="94" t="s">
        <v>4</v>
      </c>
      <c r="D65" s="94" t="s">
        <v>20</v>
      </c>
      <c r="E65" s="94" t="s">
        <v>8</v>
      </c>
      <c r="F65" s="94" t="s">
        <v>5</v>
      </c>
      <c r="G65" s="67" t="s">
        <v>6</v>
      </c>
      <c r="H65" s="90" t="s">
        <v>48</v>
      </c>
      <c r="I65" s="69" t="s">
        <v>6</v>
      </c>
    </row>
    <row r="66" spans="1:11" s="34" customFormat="1" ht="30" x14ac:dyDescent="0.25">
      <c r="A66" s="13"/>
      <c r="B66" s="116" t="s">
        <v>88</v>
      </c>
      <c r="C66" s="41">
        <v>1</v>
      </c>
      <c r="D66" s="41">
        <v>13</v>
      </c>
      <c r="E66" s="41"/>
      <c r="F66" s="41">
        <v>0.3</v>
      </c>
      <c r="G66" s="42"/>
      <c r="H66" s="43"/>
      <c r="I66" s="98">
        <f>C66*D66*F66</f>
        <v>3.9</v>
      </c>
    </row>
    <row r="67" spans="1:11" s="34" customFormat="1" ht="30" x14ac:dyDescent="0.25">
      <c r="A67" s="13"/>
      <c r="B67" s="116" t="s">
        <v>89</v>
      </c>
      <c r="C67" s="41">
        <v>1</v>
      </c>
      <c r="D67" s="41">
        <v>14.2</v>
      </c>
      <c r="E67" s="41"/>
      <c r="F67" s="41">
        <v>0.3</v>
      </c>
      <c r="G67" s="42"/>
      <c r="H67" s="43"/>
      <c r="I67" s="98">
        <f>C67*D67*F67</f>
        <v>4.26</v>
      </c>
    </row>
    <row r="68" spans="1:11" s="2" customFormat="1" ht="15.75" thickBot="1" x14ac:dyDescent="0.3">
      <c r="A68" s="13"/>
      <c r="B68" s="120" t="s">
        <v>7</v>
      </c>
      <c r="C68" s="121"/>
      <c r="D68" s="121"/>
      <c r="E68" s="121"/>
      <c r="F68" s="121"/>
      <c r="G68" s="121"/>
      <c r="H68" s="122"/>
      <c r="I68" s="63">
        <f>SUM(I66:I67)</f>
        <v>8.16</v>
      </c>
    </row>
    <row r="69" spans="1:11" s="2" customFormat="1" x14ac:dyDescent="0.25">
      <c r="A69" s="13"/>
      <c r="B69" s="38"/>
      <c r="C69" s="55"/>
      <c r="D69" s="55"/>
      <c r="E69" s="55"/>
      <c r="F69" s="55"/>
      <c r="G69" s="55"/>
      <c r="H69" s="55"/>
      <c r="I69" s="64"/>
    </row>
    <row r="70" spans="1:11" s="2" customFormat="1" x14ac:dyDescent="0.25">
      <c r="A70" s="21" t="s">
        <v>15</v>
      </c>
      <c r="B70" s="8" t="s">
        <v>46</v>
      </c>
      <c r="C70" s="50"/>
      <c r="D70" s="34"/>
      <c r="E70" s="34"/>
      <c r="F70" s="51"/>
      <c r="G70" s="51"/>
      <c r="H70" s="51"/>
      <c r="I70" s="51"/>
      <c r="J70" s="3"/>
      <c r="K70" s="1"/>
    </row>
    <row r="71" spans="1:11" s="2" customFormat="1" ht="15.75" thickBot="1" x14ac:dyDescent="0.3">
      <c r="A71" s="16"/>
      <c r="B71" s="10"/>
      <c r="C71" s="50"/>
      <c r="D71" s="56"/>
      <c r="E71" s="51"/>
      <c r="F71" s="51"/>
      <c r="G71" s="51"/>
      <c r="H71" s="51"/>
      <c r="I71" s="51"/>
      <c r="J71" s="3"/>
      <c r="K71" s="1"/>
    </row>
    <row r="72" spans="1:11" s="34" customFormat="1" x14ac:dyDescent="0.25">
      <c r="A72" s="13"/>
      <c r="B72" s="80" t="s">
        <v>3</v>
      </c>
      <c r="C72" s="92" t="s">
        <v>4</v>
      </c>
      <c r="D72" s="75" t="s">
        <v>20</v>
      </c>
      <c r="E72" s="75" t="s">
        <v>8</v>
      </c>
      <c r="F72" s="75" t="s">
        <v>5</v>
      </c>
      <c r="G72" s="67" t="s">
        <v>6</v>
      </c>
      <c r="H72" s="90" t="s">
        <v>31</v>
      </c>
      <c r="I72" s="69" t="s">
        <v>6</v>
      </c>
    </row>
    <row r="73" spans="1:11" s="34" customFormat="1" x14ac:dyDescent="0.25">
      <c r="A73" s="13"/>
      <c r="B73" s="129" t="s">
        <v>135</v>
      </c>
      <c r="C73" s="41">
        <v>1</v>
      </c>
      <c r="D73" s="41">
        <v>13.35</v>
      </c>
      <c r="E73" s="41"/>
      <c r="F73" s="41">
        <v>8.65</v>
      </c>
      <c r="G73" s="105"/>
      <c r="H73" s="130"/>
      <c r="I73" s="98">
        <f>C73*D73*F73</f>
        <v>115.47750000000001</v>
      </c>
    </row>
    <row r="74" spans="1:11" s="34" customFormat="1" x14ac:dyDescent="0.25">
      <c r="A74" s="13"/>
      <c r="B74" s="100" t="s">
        <v>50</v>
      </c>
      <c r="C74" s="40">
        <v>1</v>
      </c>
      <c r="D74" s="40">
        <v>8.18</v>
      </c>
      <c r="E74" s="79"/>
      <c r="F74" s="79">
        <v>8.15</v>
      </c>
      <c r="G74" s="44">
        <f>C74*D74*F74</f>
        <v>66.667000000000002</v>
      </c>
      <c r="H74" s="40">
        <v>9.2200000000000006</v>
      </c>
      <c r="I74" s="98">
        <f>G74-H74</f>
        <v>57.447000000000003</v>
      </c>
    </row>
    <row r="75" spans="1:11" s="34" customFormat="1" x14ac:dyDescent="0.25">
      <c r="A75" s="13"/>
      <c r="B75" s="100" t="s">
        <v>50</v>
      </c>
      <c r="C75" s="40">
        <v>1</v>
      </c>
      <c r="D75" s="73">
        <v>8.1</v>
      </c>
      <c r="E75" s="97"/>
      <c r="F75" s="97">
        <v>8.15</v>
      </c>
      <c r="G75" s="44">
        <f>C75*D75*F75</f>
        <v>66.015000000000001</v>
      </c>
      <c r="H75" s="66">
        <f>1.1638*4</f>
        <v>4.6551999999999998</v>
      </c>
      <c r="I75" s="98">
        <f>G75-H75</f>
        <v>61.3598</v>
      </c>
    </row>
    <row r="76" spans="1:11" s="39" customFormat="1" x14ac:dyDescent="0.25">
      <c r="A76" s="13"/>
      <c r="B76" s="100" t="s">
        <v>51</v>
      </c>
      <c r="C76" s="40">
        <v>24</v>
      </c>
      <c r="D76" s="73">
        <v>1.75</v>
      </c>
      <c r="E76" s="40"/>
      <c r="F76" s="40">
        <v>6.25</v>
      </c>
      <c r="G76" s="44"/>
      <c r="H76" s="73"/>
      <c r="I76" s="98">
        <f t="shared" ref="I76" si="1">C76*D76*F76</f>
        <v>262.5</v>
      </c>
    </row>
    <row r="77" spans="1:11" s="34" customFormat="1" x14ac:dyDescent="0.25">
      <c r="A77" s="13"/>
      <c r="B77" s="100" t="s">
        <v>52</v>
      </c>
      <c r="C77" s="40">
        <v>1</v>
      </c>
      <c r="D77" s="40">
        <v>8.18</v>
      </c>
      <c r="E77" s="97"/>
      <c r="F77" s="97">
        <v>8.15</v>
      </c>
      <c r="G77" s="44">
        <f>C77*D77*F77</f>
        <v>66.667000000000002</v>
      </c>
      <c r="H77" s="40">
        <v>9.2200000000000006</v>
      </c>
      <c r="I77" s="98">
        <f>G77-H77</f>
        <v>57.447000000000003</v>
      </c>
    </row>
    <row r="78" spans="1:11" s="34" customFormat="1" x14ac:dyDescent="0.25">
      <c r="A78" s="13"/>
      <c r="B78" s="100" t="s">
        <v>52</v>
      </c>
      <c r="C78" s="40">
        <v>1</v>
      </c>
      <c r="D78" s="73">
        <v>8.1</v>
      </c>
      <c r="E78" s="97"/>
      <c r="F78" s="97">
        <v>8.15</v>
      </c>
      <c r="G78" s="44">
        <f>C78*D78*F78</f>
        <v>66.015000000000001</v>
      </c>
      <c r="H78" s="66">
        <f>1.1638*4</f>
        <v>4.6551999999999998</v>
      </c>
      <c r="I78" s="98">
        <f>G78-H78</f>
        <v>61.3598</v>
      </c>
    </row>
    <row r="79" spans="1:11" s="39" customFormat="1" x14ac:dyDescent="0.25">
      <c r="A79" s="13"/>
      <c r="B79" s="100" t="s">
        <v>53</v>
      </c>
      <c r="C79" s="40">
        <v>24</v>
      </c>
      <c r="D79" s="73">
        <v>1.75</v>
      </c>
      <c r="E79" s="40"/>
      <c r="F79" s="40">
        <v>6.25</v>
      </c>
      <c r="G79" s="44"/>
      <c r="H79" s="73"/>
      <c r="I79" s="98">
        <f t="shared" ref="I79" si="2">C79*D79*F79</f>
        <v>262.5</v>
      </c>
    </row>
    <row r="80" spans="1:11" s="39" customFormat="1" x14ac:dyDescent="0.25">
      <c r="A80" s="13"/>
      <c r="B80" s="100" t="s">
        <v>54</v>
      </c>
      <c r="C80" s="40">
        <v>2</v>
      </c>
      <c r="D80" s="73">
        <v>3.5</v>
      </c>
      <c r="E80" s="40"/>
      <c r="F80" s="40">
        <v>6.17</v>
      </c>
      <c r="G80" s="44">
        <f>C80*D80*F80</f>
        <v>43.19</v>
      </c>
      <c r="H80" s="73">
        <f>8.184*2</f>
        <v>16.367999999999999</v>
      </c>
      <c r="I80" s="98">
        <f>G80-H80</f>
        <v>26.821999999999999</v>
      </c>
    </row>
    <row r="81" spans="1:11" s="39" customFormat="1" x14ac:dyDescent="0.25">
      <c r="A81" s="13"/>
      <c r="B81" s="123" t="s">
        <v>55</v>
      </c>
      <c r="C81" s="40">
        <v>2</v>
      </c>
      <c r="D81" s="73">
        <v>4.83</v>
      </c>
      <c r="E81" s="40"/>
      <c r="F81" s="40">
        <v>1.22</v>
      </c>
      <c r="G81" s="44"/>
      <c r="H81" s="73"/>
      <c r="I81" s="98">
        <f>C81*D81*F81</f>
        <v>11.7852</v>
      </c>
    </row>
    <row r="82" spans="1:11" s="39" customFormat="1" x14ac:dyDescent="0.25">
      <c r="A82" s="13"/>
      <c r="B82" s="124"/>
      <c r="C82" s="40">
        <v>2</v>
      </c>
      <c r="D82" s="73">
        <v>4.83</v>
      </c>
      <c r="E82" s="40"/>
      <c r="F82" s="40">
        <v>1.77</v>
      </c>
      <c r="G82" s="44"/>
      <c r="H82" s="73"/>
      <c r="I82" s="98">
        <f>C82*D82*F82</f>
        <v>17.098200000000002</v>
      </c>
    </row>
    <row r="83" spans="1:11" s="39" customFormat="1" x14ac:dyDescent="0.25">
      <c r="A83" s="13"/>
      <c r="B83" s="100" t="s">
        <v>57</v>
      </c>
      <c r="C83" s="40">
        <v>1</v>
      </c>
      <c r="D83" s="73">
        <v>21.89</v>
      </c>
      <c r="E83" s="40"/>
      <c r="F83" s="40">
        <v>5.78</v>
      </c>
      <c r="G83" s="44">
        <f>C83*D83*F83</f>
        <v>126.52420000000001</v>
      </c>
      <c r="H83" s="73">
        <f>12.47*2.48</f>
        <v>30.925600000000003</v>
      </c>
      <c r="I83" s="98">
        <f>G83-H83</f>
        <v>95.598600000000005</v>
      </c>
    </row>
    <row r="84" spans="1:11" s="39" customFormat="1" x14ac:dyDescent="0.25">
      <c r="A84" s="13"/>
      <c r="B84" s="100" t="s">
        <v>57</v>
      </c>
      <c r="C84" s="40">
        <v>1</v>
      </c>
      <c r="D84" s="73">
        <v>13.04</v>
      </c>
      <c r="E84" s="40"/>
      <c r="F84" s="40">
        <v>2.68</v>
      </c>
      <c r="G84" s="44">
        <f>C84*D84*F84</f>
        <v>34.947200000000002</v>
      </c>
      <c r="H84" s="73">
        <f>12.47*2.48</f>
        <v>30.925600000000003</v>
      </c>
      <c r="I84" s="98">
        <f>G84-H84</f>
        <v>4.0215999999999994</v>
      </c>
    </row>
    <row r="85" spans="1:11" s="39" customFormat="1" x14ac:dyDescent="0.25">
      <c r="A85" s="13"/>
      <c r="B85" s="123" t="s">
        <v>56</v>
      </c>
      <c r="C85" s="40">
        <v>2</v>
      </c>
      <c r="D85" s="73">
        <v>4.83</v>
      </c>
      <c r="E85" s="40"/>
      <c r="F85" s="40">
        <v>1.22</v>
      </c>
      <c r="G85" s="44"/>
      <c r="H85" s="73"/>
      <c r="I85" s="98">
        <f>C85*D85*F85</f>
        <v>11.7852</v>
      </c>
    </row>
    <row r="86" spans="1:11" s="39" customFormat="1" x14ac:dyDescent="0.25">
      <c r="A86" s="13"/>
      <c r="B86" s="124"/>
      <c r="C86" s="40">
        <v>2</v>
      </c>
      <c r="D86" s="73">
        <v>4.83</v>
      </c>
      <c r="E86" s="40"/>
      <c r="F86" s="40">
        <v>1.77</v>
      </c>
      <c r="G86" s="44"/>
      <c r="H86" s="73"/>
      <c r="I86" s="98">
        <f>C86*D86*F86</f>
        <v>17.098200000000002</v>
      </c>
    </row>
    <row r="87" spans="1:11" s="2" customFormat="1" ht="15.75" thickBot="1" x14ac:dyDescent="0.3">
      <c r="A87" s="13"/>
      <c r="B87" s="120" t="s">
        <v>7</v>
      </c>
      <c r="C87" s="121"/>
      <c r="D87" s="121"/>
      <c r="E87" s="121"/>
      <c r="F87" s="121"/>
      <c r="G87" s="121"/>
      <c r="H87" s="122"/>
      <c r="I87" s="63">
        <f>SUM(I73:I86)</f>
        <v>1062.3000999999999</v>
      </c>
    </row>
    <row r="88" spans="1:11" s="2" customFormat="1" x14ac:dyDescent="0.25">
      <c r="A88" s="13"/>
      <c r="B88" s="38"/>
      <c r="C88" s="55"/>
      <c r="D88" s="55"/>
      <c r="E88" s="55"/>
      <c r="F88" s="55"/>
      <c r="G88" s="55"/>
      <c r="H88" s="55"/>
      <c r="I88" s="64"/>
    </row>
    <row r="89" spans="1:11" s="2" customFormat="1" x14ac:dyDescent="0.25">
      <c r="A89" s="21" t="s">
        <v>58</v>
      </c>
      <c r="B89" s="8" t="s">
        <v>40</v>
      </c>
      <c r="C89" s="50"/>
      <c r="D89" s="34"/>
      <c r="E89" s="34"/>
      <c r="F89" s="51"/>
      <c r="G89" s="51"/>
      <c r="H89" s="51"/>
      <c r="I89" s="51"/>
      <c r="J89" s="3"/>
      <c r="K89" s="1"/>
    </row>
    <row r="90" spans="1:11" s="2" customFormat="1" ht="15.75" thickBot="1" x14ac:dyDescent="0.3">
      <c r="A90" s="16"/>
      <c r="B90" s="10"/>
      <c r="C90" s="50"/>
      <c r="D90" s="56"/>
      <c r="E90" s="51"/>
      <c r="F90" s="51"/>
      <c r="G90" s="51"/>
      <c r="H90" s="51"/>
      <c r="I90" s="51"/>
      <c r="J90" s="3"/>
      <c r="K90" s="1"/>
    </row>
    <row r="91" spans="1:11" s="34" customFormat="1" x14ac:dyDescent="0.25">
      <c r="A91" s="13"/>
      <c r="B91" s="95" t="s">
        <v>3</v>
      </c>
      <c r="C91" s="94" t="s">
        <v>4</v>
      </c>
      <c r="D91" s="94" t="s">
        <v>20</v>
      </c>
      <c r="E91" s="94" t="s">
        <v>8</v>
      </c>
      <c r="F91" s="94" t="s">
        <v>5</v>
      </c>
      <c r="G91" s="67" t="s">
        <v>6</v>
      </c>
      <c r="H91" s="90" t="s">
        <v>48</v>
      </c>
      <c r="I91" s="69" t="s">
        <v>6</v>
      </c>
    </row>
    <row r="92" spans="1:11" s="34" customFormat="1" x14ac:dyDescent="0.25">
      <c r="A92" s="13"/>
      <c r="B92" s="96" t="s">
        <v>49</v>
      </c>
      <c r="C92" s="52"/>
      <c r="D92" s="52"/>
      <c r="E92" s="41"/>
      <c r="F92" s="41"/>
      <c r="G92" s="42">
        <f>SUM(I74:I86)</f>
        <v>946.82260000000019</v>
      </c>
      <c r="H92" s="43">
        <v>0.1</v>
      </c>
      <c r="I92" s="98">
        <f>G92*H92</f>
        <v>94.682260000000028</v>
      </c>
    </row>
    <row r="93" spans="1:11" s="2" customFormat="1" ht="15.75" thickBot="1" x14ac:dyDescent="0.3">
      <c r="A93" s="13"/>
      <c r="B93" s="120" t="s">
        <v>7</v>
      </c>
      <c r="C93" s="121"/>
      <c r="D93" s="121"/>
      <c r="E93" s="121"/>
      <c r="F93" s="121"/>
      <c r="G93" s="121"/>
      <c r="H93" s="122"/>
      <c r="I93" s="63">
        <f>SUM(I92:I92)</f>
        <v>94.682260000000028</v>
      </c>
    </row>
    <row r="94" spans="1:11" s="2" customFormat="1" x14ac:dyDescent="0.25">
      <c r="A94" s="13"/>
      <c r="B94" s="38"/>
      <c r="C94" s="55"/>
      <c r="D94" s="55"/>
      <c r="E94" s="55"/>
      <c r="F94" s="55"/>
      <c r="G94" s="55"/>
      <c r="H94" s="55"/>
      <c r="I94" s="64"/>
    </row>
    <row r="95" spans="1:11" s="2" customFormat="1" x14ac:dyDescent="0.25">
      <c r="A95" s="21" t="s">
        <v>72</v>
      </c>
      <c r="B95" s="8" t="s">
        <v>134</v>
      </c>
      <c r="C95" s="50"/>
      <c r="D95" s="34"/>
      <c r="E95" s="34"/>
      <c r="F95" s="51"/>
      <c r="G95" s="51"/>
      <c r="H95" s="51"/>
      <c r="I95" s="51"/>
      <c r="J95" s="3"/>
      <c r="K95" s="1"/>
    </row>
    <row r="96" spans="1:11" s="2" customFormat="1" ht="15.75" thickBot="1" x14ac:dyDescent="0.3">
      <c r="A96" s="16"/>
      <c r="B96" s="10"/>
      <c r="C96" s="50"/>
      <c r="D96" s="56"/>
      <c r="E96" s="51"/>
      <c r="F96" s="51"/>
      <c r="G96" s="51"/>
      <c r="H96" s="51"/>
      <c r="I96" s="51"/>
      <c r="J96" s="3"/>
      <c r="K96" s="1"/>
    </row>
    <row r="97" spans="1:11" s="34" customFormat="1" x14ac:dyDescent="0.25">
      <c r="A97" s="13"/>
      <c r="B97" s="95" t="s">
        <v>3</v>
      </c>
      <c r="C97" s="94" t="s">
        <v>4</v>
      </c>
      <c r="D97" s="94" t="s">
        <v>20</v>
      </c>
      <c r="E97" s="94" t="s">
        <v>8</v>
      </c>
      <c r="F97" s="94" t="s">
        <v>5</v>
      </c>
      <c r="G97" s="67" t="s">
        <v>6</v>
      </c>
      <c r="H97" s="90" t="s">
        <v>48</v>
      </c>
      <c r="I97" s="69" t="s">
        <v>6</v>
      </c>
    </row>
    <row r="98" spans="1:11" s="34" customFormat="1" x14ac:dyDescent="0.25">
      <c r="A98" s="13"/>
      <c r="B98" s="96" t="s">
        <v>61</v>
      </c>
      <c r="C98" s="41"/>
      <c r="D98" s="41"/>
      <c r="E98" s="41"/>
      <c r="F98" s="41"/>
      <c r="G98" s="42">
        <f>I73</f>
        <v>115.47750000000001</v>
      </c>
      <c r="H98" s="43">
        <v>0.2</v>
      </c>
      <c r="I98" s="98">
        <f>G98*H98</f>
        <v>23.095500000000001</v>
      </c>
    </row>
    <row r="99" spans="1:11" s="2" customFormat="1" ht="15.75" thickBot="1" x14ac:dyDescent="0.3">
      <c r="A99" s="13"/>
      <c r="B99" s="120" t="s">
        <v>7</v>
      </c>
      <c r="C99" s="121"/>
      <c r="D99" s="121"/>
      <c r="E99" s="121"/>
      <c r="F99" s="121"/>
      <c r="G99" s="121"/>
      <c r="H99" s="122"/>
      <c r="I99" s="63">
        <f>SUM(I98:I98)</f>
        <v>23.095500000000001</v>
      </c>
    </row>
    <row r="100" spans="1:11" s="2" customFormat="1" x14ac:dyDescent="0.25">
      <c r="A100" s="13"/>
      <c r="B100" s="38"/>
      <c r="C100" s="55"/>
      <c r="D100" s="55"/>
      <c r="E100" s="55"/>
      <c r="F100" s="55"/>
      <c r="G100" s="55"/>
      <c r="H100" s="55"/>
      <c r="I100" s="64"/>
    </row>
    <row r="101" spans="1:11" s="2" customFormat="1" x14ac:dyDescent="0.25">
      <c r="A101" s="21" t="s">
        <v>90</v>
      </c>
      <c r="B101" s="8" t="s">
        <v>71</v>
      </c>
      <c r="C101" s="50"/>
      <c r="D101" s="34"/>
      <c r="E101" s="34"/>
      <c r="F101" s="51"/>
      <c r="G101" s="51"/>
      <c r="H101" s="51"/>
      <c r="I101" s="51"/>
      <c r="J101" s="3"/>
      <c r="K101" s="1"/>
    </row>
    <row r="102" spans="1:11" s="2" customFormat="1" ht="15.75" thickBot="1" x14ac:dyDescent="0.3">
      <c r="A102" s="16"/>
      <c r="B102" s="10"/>
      <c r="C102" s="50"/>
      <c r="D102" s="56"/>
      <c r="E102" s="51"/>
      <c r="F102" s="51"/>
      <c r="G102" s="51"/>
      <c r="H102" s="51"/>
      <c r="I102" s="51"/>
      <c r="J102" s="3"/>
      <c r="K102" s="1"/>
    </row>
    <row r="103" spans="1:11" s="34" customFormat="1" x14ac:dyDescent="0.25">
      <c r="A103" s="13"/>
      <c r="B103" s="95" t="s">
        <v>3</v>
      </c>
      <c r="C103" s="94" t="s">
        <v>4</v>
      </c>
      <c r="D103" s="94" t="s">
        <v>20</v>
      </c>
      <c r="E103" s="94" t="s">
        <v>8</v>
      </c>
      <c r="F103" s="94" t="s">
        <v>5</v>
      </c>
      <c r="G103" s="67" t="s">
        <v>6</v>
      </c>
      <c r="H103" s="90" t="s">
        <v>48</v>
      </c>
      <c r="I103" s="69" t="s">
        <v>6</v>
      </c>
    </row>
    <row r="104" spans="1:11" s="39" customFormat="1" ht="30" x14ac:dyDescent="0.25">
      <c r="A104" s="13"/>
      <c r="B104" s="118" t="s">
        <v>69</v>
      </c>
      <c r="C104" s="41">
        <v>1</v>
      </c>
      <c r="D104" s="41">
        <f>D134</f>
        <v>13.7</v>
      </c>
      <c r="E104" s="41">
        <v>1</v>
      </c>
      <c r="F104" s="41"/>
      <c r="G104" s="105"/>
      <c r="H104" s="97"/>
      <c r="I104" s="98">
        <f>C104*D104*E104</f>
        <v>13.7</v>
      </c>
    </row>
    <row r="105" spans="1:11" s="39" customFormat="1" ht="30" x14ac:dyDescent="0.25">
      <c r="A105" s="13"/>
      <c r="B105" s="116" t="s">
        <v>70</v>
      </c>
      <c r="C105" s="41">
        <v>1</v>
      </c>
      <c r="D105" s="41">
        <f>D135</f>
        <v>13.55</v>
      </c>
      <c r="E105" s="41">
        <v>1</v>
      </c>
      <c r="F105" s="41"/>
      <c r="G105" s="42"/>
      <c r="H105" s="43"/>
      <c r="I105" s="98">
        <f>C105*D105*E105</f>
        <v>13.55</v>
      </c>
    </row>
    <row r="106" spans="1:11" s="2" customFormat="1" ht="15.75" thickBot="1" x14ac:dyDescent="0.3">
      <c r="A106" s="13"/>
      <c r="B106" s="120" t="s">
        <v>7</v>
      </c>
      <c r="C106" s="121"/>
      <c r="D106" s="121"/>
      <c r="E106" s="121"/>
      <c r="F106" s="121"/>
      <c r="G106" s="121"/>
      <c r="H106" s="122"/>
      <c r="I106" s="63">
        <f>SUM(I104:I105)</f>
        <v>27.25</v>
      </c>
    </row>
    <row r="107" spans="1:11" s="2" customFormat="1" x14ac:dyDescent="0.25">
      <c r="A107" s="13"/>
      <c r="B107" s="38"/>
      <c r="C107" s="55"/>
      <c r="D107" s="55"/>
      <c r="E107" s="55"/>
      <c r="F107" s="55"/>
      <c r="G107" s="55"/>
      <c r="H107" s="55"/>
      <c r="I107" s="64"/>
    </row>
    <row r="108" spans="1:11" s="2" customFormat="1" x14ac:dyDescent="0.25">
      <c r="A108" s="21" t="s">
        <v>93</v>
      </c>
      <c r="B108" s="8" t="s">
        <v>91</v>
      </c>
      <c r="C108" s="50"/>
      <c r="D108" s="34"/>
      <c r="E108" s="34"/>
      <c r="F108" s="51"/>
      <c r="G108" s="51"/>
      <c r="H108" s="51"/>
      <c r="I108" s="51"/>
      <c r="J108" s="3"/>
      <c r="K108" s="1"/>
    </row>
    <row r="109" spans="1:11" s="2" customFormat="1" ht="15.75" thickBot="1" x14ac:dyDescent="0.3">
      <c r="A109" s="16"/>
      <c r="B109" s="10"/>
      <c r="C109" s="50"/>
      <c r="D109" s="56"/>
      <c r="E109" s="51"/>
      <c r="F109" s="51"/>
      <c r="G109" s="51"/>
      <c r="H109" s="51"/>
      <c r="I109" s="51"/>
      <c r="J109" s="3"/>
      <c r="K109" s="1"/>
    </row>
    <row r="110" spans="1:11" s="34" customFormat="1" x14ac:dyDescent="0.25">
      <c r="A110" s="13"/>
      <c r="B110" s="95" t="s">
        <v>3</v>
      </c>
      <c r="C110" s="94" t="s">
        <v>4</v>
      </c>
      <c r="D110" s="94" t="s">
        <v>20</v>
      </c>
      <c r="E110" s="94" t="s">
        <v>8</v>
      </c>
      <c r="F110" s="94" t="s">
        <v>5</v>
      </c>
      <c r="G110" s="67" t="s">
        <v>6</v>
      </c>
      <c r="H110" s="90" t="s">
        <v>48</v>
      </c>
      <c r="I110" s="69" t="s">
        <v>6</v>
      </c>
    </row>
    <row r="111" spans="1:11" s="34" customFormat="1" ht="30" x14ac:dyDescent="0.25">
      <c r="A111" s="13"/>
      <c r="B111" s="116" t="s">
        <v>88</v>
      </c>
      <c r="C111" s="41">
        <v>1</v>
      </c>
      <c r="D111" s="41">
        <v>13</v>
      </c>
      <c r="E111" s="41"/>
      <c r="F111" s="41">
        <v>0.3</v>
      </c>
      <c r="G111" s="42"/>
      <c r="H111" s="43"/>
      <c r="I111" s="98">
        <f>C111*D111*F111</f>
        <v>3.9</v>
      </c>
    </row>
    <row r="112" spans="1:11" s="34" customFormat="1" ht="30" x14ac:dyDescent="0.25">
      <c r="A112" s="13"/>
      <c r="B112" s="116" t="s">
        <v>89</v>
      </c>
      <c r="C112" s="41">
        <v>1</v>
      </c>
      <c r="D112" s="41">
        <v>14.2</v>
      </c>
      <c r="E112" s="41"/>
      <c r="F112" s="41">
        <v>0.3</v>
      </c>
      <c r="G112" s="42"/>
      <c r="H112" s="43"/>
      <c r="I112" s="98">
        <f>C112*D112*F112</f>
        <v>4.26</v>
      </c>
    </row>
    <row r="113" spans="1:11" s="2" customFormat="1" ht="15.75" thickBot="1" x14ac:dyDescent="0.3">
      <c r="A113" s="13"/>
      <c r="B113" s="120" t="s">
        <v>7</v>
      </c>
      <c r="C113" s="121"/>
      <c r="D113" s="121"/>
      <c r="E113" s="121"/>
      <c r="F113" s="121"/>
      <c r="G113" s="121"/>
      <c r="H113" s="122"/>
      <c r="I113" s="63">
        <f>SUM(I111:I112)</f>
        <v>8.16</v>
      </c>
    </row>
    <row r="114" spans="1:11" s="2" customFormat="1" x14ac:dyDescent="0.25">
      <c r="A114" s="13"/>
      <c r="B114" s="38"/>
      <c r="C114" s="55"/>
      <c r="D114" s="55"/>
      <c r="E114" s="55"/>
      <c r="F114" s="55"/>
      <c r="G114" s="55"/>
      <c r="H114" s="55"/>
      <c r="I114" s="64"/>
    </row>
    <row r="115" spans="1:11" s="2" customFormat="1" x14ac:dyDescent="0.25">
      <c r="A115" s="21" t="s">
        <v>94</v>
      </c>
      <c r="B115" s="8" t="s">
        <v>95</v>
      </c>
      <c r="C115" s="50"/>
      <c r="D115" s="34"/>
      <c r="E115" s="34"/>
      <c r="F115" s="51"/>
      <c r="G115" s="51"/>
      <c r="H115" s="51"/>
      <c r="I115" s="51"/>
      <c r="J115" s="3"/>
      <c r="K115" s="1"/>
    </row>
    <row r="116" spans="1:11" s="2" customFormat="1" ht="15.75" thickBot="1" x14ac:dyDescent="0.3">
      <c r="A116" s="16"/>
      <c r="B116" s="10"/>
      <c r="C116" s="50"/>
      <c r="D116" s="56"/>
      <c r="E116" s="51"/>
      <c r="F116" s="51"/>
      <c r="G116" s="51"/>
      <c r="H116" s="51"/>
      <c r="I116" s="51"/>
      <c r="J116" s="3"/>
      <c r="K116" s="1"/>
    </row>
    <row r="117" spans="1:11" s="34" customFormat="1" x14ac:dyDescent="0.25">
      <c r="A117" s="13"/>
      <c r="B117" s="95" t="s">
        <v>3</v>
      </c>
      <c r="C117" s="94" t="s">
        <v>4</v>
      </c>
      <c r="D117" s="94" t="s">
        <v>20</v>
      </c>
      <c r="E117" s="94" t="s">
        <v>8</v>
      </c>
      <c r="F117" s="94" t="s">
        <v>5</v>
      </c>
      <c r="G117" s="67" t="s">
        <v>6</v>
      </c>
      <c r="H117" s="90" t="s">
        <v>48</v>
      </c>
      <c r="I117" s="69" t="s">
        <v>6</v>
      </c>
    </row>
    <row r="118" spans="1:11" s="34" customFormat="1" ht="30" x14ac:dyDescent="0.25">
      <c r="A118" s="13"/>
      <c r="B118" s="116" t="s">
        <v>88</v>
      </c>
      <c r="C118" s="41">
        <v>1</v>
      </c>
      <c r="D118" s="41">
        <v>13</v>
      </c>
      <c r="E118" s="41"/>
      <c r="F118" s="41">
        <v>0.3</v>
      </c>
      <c r="G118" s="42"/>
      <c r="H118" s="43"/>
      <c r="I118" s="98">
        <f>C118*D118*F118</f>
        <v>3.9</v>
      </c>
    </row>
    <row r="119" spans="1:11" s="34" customFormat="1" ht="30" x14ac:dyDescent="0.25">
      <c r="A119" s="13"/>
      <c r="B119" s="116" t="s">
        <v>89</v>
      </c>
      <c r="C119" s="41">
        <v>1</v>
      </c>
      <c r="D119" s="41">
        <v>14.2</v>
      </c>
      <c r="E119" s="41"/>
      <c r="F119" s="41">
        <v>0.3</v>
      </c>
      <c r="G119" s="42"/>
      <c r="H119" s="43"/>
      <c r="I119" s="98">
        <f>C119*D119*F119</f>
        <v>4.26</v>
      </c>
    </row>
    <row r="120" spans="1:11" s="2" customFormat="1" ht="15.75" thickBot="1" x14ac:dyDescent="0.3">
      <c r="A120" s="13"/>
      <c r="B120" s="120" t="s">
        <v>7</v>
      </c>
      <c r="C120" s="121"/>
      <c r="D120" s="121"/>
      <c r="E120" s="121"/>
      <c r="F120" s="121"/>
      <c r="G120" s="121"/>
      <c r="H120" s="122"/>
      <c r="I120" s="63">
        <f>SUM(I118:I119)</f>
        <v>8.16</v>
      </c>
    </row>
    <row r="121" spans="1:11" s="2" customFormat="1" x14ac:dyDescent="0.25">
      <c r="A121" s="13"/>
      <c r="B121" s="38"/>
      <c r="C121" s="55"/>
      <c r="D121" s="55"/>
      <c r="E121" s="55"/>
      <c r="F121" s="55"/>
      <c r="G121" s="55"/>
      <c r="H121" s="55"/>
      <c r="I121" s="64"/>
    </row>
    <row r="122" spans="1:11" s="2" customFormat="1" x14ac:dyDescent="0.25">
      <c r="A122" s="21" t="s">
        <v>96</v>
      </c>
      <c r="B122" s="8" t="s">
        <v>98</v>
      </c>
      <c r="C122" s="50"/>
      <c r="D122" s="34"/>
      <c r="E122" s="34"/>
      <c r="F122" s="51"/>
      <c r="G122" s="51"/>
      <c r="H122" s="51"/>
      <c r="I122" s="51"/>
      <c r="J122" s="3"/>
      <c r="K122" s="1"/>
    </row>
    <row r="123" spans="1:11" s="2" customFormat="1" ht="15.75" thickBot="1" x14ac:dyDescent="0.3">
      <c r="A123" s="16"/>
      <c r="B123" s="10"/>
      <c r="C123" s="50"/>
      <c r="D123" s="56"/>
      <c r="E123" s="51"/>
      <c r="F123" s="51"/>
      <c r="G123" s="51"/>
      <c r="H123" s="51"/>
      <c r="I123" s="51"/>
      <c r="J123" s="3"/>
      <c r="K123" s="1"/>
    </row>
    <row r="124" spans="1:11" s="34" customFormat="1" x14ac:dyDescent="0.25">
      <c r="A124" s="13"/>
      <c r="B124" s="95" t="s">
        <v>3</v>
      </c>
      <c r="C124" s="94" t="s">
        <v>4</v>
      </c>
      <c r="D124" s="94" t="s">
        <v>20</v>
      </c>
      <c r="E124" s="94" t="s">
        <v>8</v>
      </c>
      <c r="F124" s="94" t="s">
        <v>5</v>
      </c>
      <c r="G124" s="67" t="s">
        <v>6</v>
      </c>
      <c r="H124" s="90" t="s">
        <v>48</v>
      </c>
      <c r="I124" s="69" t="s">
        <v>97</v>
      </c>
    </row>
    <row r="125" spans="1:11" s="34" customFormat="1" ht="30" x14ac:dyDescent="0.25">
      <c r="A125" s="13"/>
      <c r="B125" s="116" t="s">
        <v>88</v>
      </c>
      <c r="C125" s="41">
        <v>1</v>
      </c>
      <c r="D125" s="41">
        <v>13</v>
      </c>
      <c r="E125" s="41"/>
      <c r="F125" s="41"/>
      <c r="G125" s="42"/>
      <c r="H125" s="43"/>
      <c r="I125" s="98">
        <f>C125*D125</f>
        <v>13</v>
      </c>
    </row>
    <row r="126" spans="1:11" s="34" customFormat="1" ht="30" x14ac:dyDescent="0.25">
      <c r="A126" s="13"/>
      <c r="B126" s="116" t="s">
        <v>89</v>
      </c>
      <c r="C126" s="41">
        <v>1</v>
      </c>
      <c r="D126" s="41">
        <v>14.2</v>
      </c>
      <c r="E126" s="41"/>
      <c r="F126" s="41"/>
      <c r="G126" s="42"/>
      <c r="H126" s="43"/>
      <c r="I126" s="98">
        <f>C126*D126</f>
        <v>14.2</v>
      </c>
    </row>
    <row r="127" spans="1:11" s="2" customFormat="1" ht="15.75" thickBot="1" x14ac:dyDescent="0.3">
      <c r="A127" s="13"/>
      <c r="B127" s="120" t="s">
        <v>83</v>
      </c>
      <c r="C127" s="121"/>
      <c r="D127" s="121"/>
      <c r="E127" s="121"/>
      <c r="F127" s="121"/>
      <c r="G127" s="121"/>
      <c r="H127" s="122"/>
      <c r="I127" s="63">
        <f>SUM(I125:I126)</f>
        <v>27.2</v>
      </c>
    </row>
    <row r="128" spans="1:11" s="2" customFormat="1" x14ac:dyDescent="0.25">
      <c r="A128" s="13"/>
      <c r="B128" s="38"/>
      <c r="C128" s="55"/>
      <c r="D128" s="55"/>
      <c r="E128" s="55"/>
      <c r="F128" s="55"/>
      <c r="G128" s="55"/>
      <c r="H128" s="55"/>
      <c r="I128" s="64"/>
    </row>
    <row r="129" spans="1:11" s="19" customFormat="1" x14ac:dyDescent="0.25">
      <c r="A129" s="27">
        <v>5</v>
      </c>
      <c r="B129" s="28" t="s">
        <v>42</v>
      </c>
      <c r="C129" s="27"/>
      <c r="D129" s="59"/>
      <c r="E129" s="59"/>
      <c r="F129" s="59"/>
      <c r="G129" s="39"/>
      <c r="H129" s="39"/>
      <c r="I129" s="39"/>
    </row>
    <row r="130" spans="1:11" s="19" customFormat="1" ht="16.5" customHeight="1" x14ac:dyDescent="0.25">
      <c r="A130" s="13"/>
      <c r="B130" s="38"/>
      <c r="C130" s="55"/>
      <c r="D130" s="55"/>
      <c r="E130" s="55"/>
      <c r="F130" s="55"/>
      <c r="G130" s="55"/>
      <c r="H130" s="55"/>
      <c r="I130" s="55"/>
    </row>
    <row r="131" spans="1:11" s="2" customFormat="1" x14ac:dyDescent="0.25">
      <c r="A131" s="21" t="s">
        <v>16</v>
      </c>
      <c r="B131" s="128" t="s">
        <v>84</v>
      </c>
      <c r="C131" s="128"/>
      <c r="D131" s="128"/>
      <c r="E131" s="128"/>
      <c r="F131" s="128"/>
      <c r="G131" s="128"/>
      <c r="H131" s="128"/>
      <c r="I131" s="128"/>
      <c r="J131" s="3"/>
      <c r="K131" s="1"/>
    </row>
    <row r="132" spans="1:11" s="2" customFormat="1" ht="15.75" thickBot="1" x14ac:dyDescent="0.3">
      <c r="A132" s="16"/>
      <c r="B132" s="10"/>
      <c r="C132" s="50"/>
      <c r="D132" s="56"/>
      <c r="E132" s="51"/>
      <c r="F132" s="51"/>
      <c r="G132" s="51"/>
      <c r="H132" s="51"/>
      <c r="I132" s="51"/>
      <c r="J132" s="3"/>
      <c r="K132" s="1"/>
    </row>
    <row r="133" spans="1:11" s="34" customFormat="1" x14ac:dyDescent="0.25">
      <c r="A133" s="13"/>
      <c r="B133" s="95" t="s">
        <v>3</v>
      </c>
      <c r="C133" s="94" t="s">
        <v>4</v>
      </c>
      <c r="D133" s="94" t="s">
        <v>20</v>
      </c>
      <c r="E133" s="94" t="s">
        <v>8</v>
      </c>
      <c r="F133" s="94" t="s">
        <v>5</v>
      </c>
      <c r="G133" s="67" t="s">
        <v>6</v>
      </c>
      <c r="H133" s="90" t="s">
        <v>48</v>
      </c>
      <c r="I133" s="69" t="s">
        <v>82</v>
      </c>
    </row>
    <row r="134" spans="1:11" s="39" customFormat="1" x14ac:dyDescent="0.25">
      <c r="A134" s="13"/>
      <c r="B134" s="118" t="s">
        <v>80</v>
      </c>
      <c r="C134" s="41">
        <v>1</v>
      </c>
      <c r="D134" s="41">
        <f>7+2.2+4.5</f>
        <v>13.7</v>
      </c>
      <c r="E134" s="41"/>
      <c r="F134" s="41"/>
      <c r="G134" s="105"/>
      <c r="H134" s="97"/>
      <c r="I134" s="98">
        <f>C134*D134</f>
        <v>13.7</v>
      </c>
    </row>
    <row r="135" spans="1:11" s="34" customFormat="1" ht="34.5" customHeight="1" x14ac:dyDescent="0.25">
      <c r="A135" s="13"/>
      <c r="B135" s="116" t="s">
        <v>81</v>
      </c>
      <c r="C135" s="41">
        <v>1</v>
      </c>
      <c r="D135" s="41">
        <f>3.85+6.7+3</f>
        <v>13.55</v>
      </c>
      <c r="E135" s="41"/>
      <c r="F135" s="41"/>
      <c r="G135" s="42"/>
      <c r="H135" s="43"/>
      <c r="I135" s="98">
        <f>C135*D135</f>
        <v>13.55</v>
      </c>
    </row>
    <row r="136" spans="1:11" s="2" customFormat="1" ht="15.75" thickBot="1" x14ac:dyDescent="0.3">
      <c r="A136" s="13"/>
      <c r="B136" s="120" t="s">
        <v>83</v>
      </c>
      <c r="C136" s="121"/>
      <c r="D136" s="121"/>
      <c r="E136" s="121"/>
      <c r="F136" s="121"/>
      <c r="G136" s="121"/>
      <c r="H136" s="122"/>
      <c r="I136" s="63">
        <f>SUM(I134:I135)</f>
        <v>27.25</v>
      </c>
    </row>
    <row r="137" spans="1:11" s="2" customFormat="1" x14ac:dyDescent="0.25">
      <c r="A137" s="13"/>
      <c r="B137" s="38"/>
      <c r="C137" s="55"/>
      <c r="D137" s="55"/>
      <c r="E137" s="55"/>
      <c r="F137" s="55"/>
      <c r="G137" s="55"/>
      <c r="H137" s="55"/>
      <c r="I137" s="64"/>
    </row>
    <row r="138" spans="1:11" s="2" customFormat="1" x14ac:dyDescent="0.25">
      <c r="A138" s="21" t="s">
        <v>22</v>
      </c>
      <c r="B138" s="128" t="s">
        <v>116</v>
      </c>
      <c r="C138" s="128"/>
      <c r="D138" s="128"/>
      <c r="E138" s="128"/>
      <c r="F138" s="128"/>
      <c r="G138" s="128"/>
      <c r="H138" s="128"/>
      <c r="I138" s="128"/>
      <c r="J138" s="3"/>
      <c r="K138" s="1"/>
    </row>
    <row r="139" spans="1:11" s="2" customFormat="1" ht="15.75" thickBot="1" x14ac:dyDescent="0.3">
      <c r="A139" s="16"/>
      <c r="B139" s="10"/>
      <c r="C139" s="50"/>
      <c r="D139" s="56"/>
      <c r="E139" s="51"/>
      <c r="F139" s="51"/>
      <c r="G139" s="51"/>
      <c r="H139" s="51"/>
      <c r="I139" s="51"/>
      <c r="J139" s="3"/>
      <c r="K139" s="1"/>
    </row>
    <row r="140" spans="1:11" s="34" customFormat="1" x14ac:dyDescent="0.25">
      <c r="A140" s="13"/>
      <c r="B140" s="95" t="s">
        <v>3</v>
      </c>
      <c r="C140" s="94" t="s">
        <v>4</v>
      </c>
      <c r="D140" s="94" t="s">
        <v>20</v>
      </c>
      <c r="E140" s="94" t="s">
        <v>8</v>
      </c>
      <c r="F140" s="94" t="s">
        <v>5</v>
      </c>
      <c r="G140" s="67" t="s">
        <v>6</v>
      </c>
      <c r="H140" s="90" t="s">
        <v>48</v>
      </c>
      <c r="I140" s="69" t="s">
        <v>82</v>
      </c>
    </row>
    <row r="141" spans="1:11" s="39" customFormat="1" x14ac:dyDescent="0.25">
      <c r="A141" s="13"/>
      <c r="B141" s="96" t="s">
        <v>86</v>
      </c>
      <c r="C141" s="41">
        <v>1</v>
      </c>
      <c r="D141" s="41">
        <f>D135</f>
        <v>13.55</v>
      </c>
      <c r="E141" s="41"/>
      <c r="F141" s="41"/>
      <c r="G141" s="42"/>
      <c r="H141" s="43"/>
      <c r="I141" s="98">
        <f>C141*D141</f>
        <v>13.55</v>
      </c>
    </row>
    <row r="142" spans="1:11" s="2" customFormat="1" ht="15.75" thickBot="1" x14ac:dyDescent="0.3">
      <c r="A142" s="13"/>
      <c r="B142" s="120" t="s">
        <v>83</v>
      </c>
      <c r="C142" s="121"/>
      <c r="D142" s="121"/>
      <c r="E142" s="121"/>
      <c r="F142" s="121"/>
      <c r="G142" s="121"/>
      <c r="H142" s="122"/>
      <c r="I142" s="63">
        <f>SUM(I141:I141)</f>
        <v>13.55</v>
      </c>
    </row>
    <row r="143" spans="1:11" s="2" customFormat="1" x14ac:dyDescent="0.25">
      <c r="A143" s="13"/>
      <c r="B143" s="38"/>
      <c r="C143" s="55"/>
      <c r="D143" s="55"/>
      <c r="E143" s="55"/>
      <c r="F143" s="55"/>
      <c r="G143" s="55"/>
      <c r="H143" s="55"/>
      <c r="I143" s="64"/>
    </row>
    <row r="144" spans="1:11" s="2" customFormat="1" x14ac:dyDescent="0.25">
      <c r="A144" s="21" t="s">
        <v>73</v>
      </c>
      <c r="B144" s="128" t="s">
        <v>120</v>
      </c>
      <c r="C144" s="128"/>
      <c r="D144" s="128"/>
      <c r="E144" s="128"/>
      <c r="F144" s="128"/>
      <c r="G144" s="128"/>
      <c r="H144" s="128"/>
      <c r="I144" s="128"/>
      <c r="J144" s="3"/>
      <c r="K144" s="1"/>
    </row>
    <row r="145" spans="1:11" s="2" customFormat="1" ht="15.75" thickBot="1" x14ac:dyDescent="0.3">
      <c r="A145" s="16"/>
      <c r="B145" s="10"/>
      <c r="C145" s="50"/>
      <c r="D145" s="56"/>
      <c r="E145" s="51"/>
      <c r="F145" s="51"/>
      <c r="G145" s="51"/>
      <c r="H145" s="51"/>
      <c r="I145" s="51"/>
      <c r="J145" s="3"/>
      <c r="K145" s="1"/>
    </row>
    <row r="146" spans="1:11" s="34" customFormat="1" x14ac:dyDescent="0.25">
      <c r="A146" s="13"/>
      <c r="B146" s="95" t="s">
        <v>3</v>
      </c>
      <c r="C146" s="94" t="s">
        <v>4</v>
      </c>
      <c r="D146" s="94" t="s">
        <v>20</v>
      </c>
      <c r="E146" s="94" t="s">
        <v>8</v>
      </c>
      <c r="F146" s="94" t="s">
        <v>5</v>
      </c>
      <c r="G146" s="67" t="s">
        <v>6</v>
      </c>
      <c r="H146" s="90" t="s">
        <v>48</v>
      </c>
      <c r="I146" s="69" t="s">
        <v>118</v>
      </c>
    </row>
    <row r="147" spans="1:11" s="34" customFormat="1" x14ac:dyDescent="0.25">
      <c r="A147" s="13"/>
      <c r="B147" s="96" t="s">
        <v>86</v>
      </c>
      <c r="C147" s="41">
        <v>4</v>
      </c>
      <c r="D147" s="106"/>
      <c r="E147" s="41"/>
      <c r="F147" s="41"/>
      <c r="G147" s="42"/>
      <c r="H147" s="43"/>
      <c r="I147" s="98">
        <f>C147</f>
        <v>4</v>
      </c>
    </row>
    <row r="148" spans="1:11" s="2" customFormat="1" ht="15.75" thickBot="1" x14ac:dyDescent="0.3">
      <c r="A148" s="13"/>
      <c r="B148" s="120" t="s">
        <v>119</v>
      </c>
      <c r="C148" s="121"/>
      <c r="D148" s="121"/>
      <c r="E148" s="121"/>
      <c r="F148" s="121"/>
      <c r="G148" s="121"/>
      <c r="H148" s="122"/>
      <c r="I148" s="63">
        <f>SUM(I147:I147)</f>
        <v>4</v>
      </c>
    </row>
    <row r="149" spans="1:11" s="2" customFormat="1" x14ac:dyDescent="0.25">
      <c r="A149" s="13"/>
      <c r="B149" s="38"/>
      <c r="C149" s="55"/>
      <c r="D149" s="55"/>
      <c r="E149" s="55"/>
      <c r="F149" s="55"/>
      <c r="G149" s="55"/>
      <c r="H149" s="55"/>
      <c r="I149" s="64"/>
    </row>
    <row r="150" spans="1:11" s="2" customFormat="1" ht="38.25" customHeight="1" x14ac:dyDescent="0.25">
      <c r="A150" s="21" t="s">
        <v>104</v>
      </c>
      <c r="B150" s="119" t="s">
        <v>117</v>
      </c>
      <c r="C150" s="119"/>
      <c r="D150" s="119"/>
      <c r="E150" s="119"/>
      <c r="F150" s="119"/>
      <c r="G150" s="119"/>
      <c r="H150" s="119"/>
      <c r="I150" s="119"/>
      <c r="J150" s="3"/>
      <c r="K150" s="1"/>
    </row>
    <row r="151" spans="1:11" s="2" customFormat="1" ht="15.75" thickBot="1" x14ac:dyDescent="0.3">
      <c r="A151" s="16"/>
      <c r="B151" s="10"/>
      <c r="C151" s="50"/>
      <c r="D151" s="56"/>
      <c r="E151" s="51"/>
      <c r="F151" s="51"/>
      <c r="G151" s="51"/>
      <c r="H151" s="51"/>
      <c r="I151" s="51"/>
      <c r="J151" s="3"/>
      <c r="K151" s="1"/>
    </row>
    <row r="152" spans="1:11" s="34" customFormat="1" x14ac:dyDescent="0.25">
      <c r="A152" s="13"/>
      <c r="B152" s="95" t="s">
        <v>3</v>
      </c>
      <c r="C152" s="94" t="s">
        <v>4</v>
      </c>
      <c r="D152" s="94" t="s">
        <v>20</v>
      </c>
      <c r="E152" s="94" t="s">
        <v>8</v>
      </c>
      <c r="F152" s="94" t="s">
        <v>5</v>
      </c>
      <c r="G152" s="67" t="s">
        <v>6</v>
      </c>
      <c r="H152" s="90" t="s">
        <v>48</v>
      </c>
      <c r="I152" s="69" t="s">
        <v>82</v>
      </c>
    </row>
    <row r="153" spans="1:11" s="39" customFormat="1" x14ac:dyDescent="0.25">
      <c r="A153" s="13"/>
      <c r="B153" s="102" t="s">
        <v>87</v>
      </c>
      <c r="C153" s="41">
        <v>1</v>
      </c>
      <c r="D153" s="41">
        <f>7+2.2+4.5+5.75</f>
        <v>19.45</v>
      </c>
      <c r="E153" s="41"/>
      <c r="F153" s="41"/>
      <c r="G153" s="105"/>
      <c r="H153" s="97"/>
      <c r="I153" s="98">
        <f>C153*D153</f>
        <v>19.45</v>
      </c>
    </row>
    <row r="154" spans="1:11" s="2" customFormat="1" ht="15.75" thickBot="1" x14ac:dyDescent="0.3">
      <c r="A154" s="13"/>
      <c r="B154" s="120" t="s">
        <v>83</v>
      </c>
      <c r="C154" s="121"/>
      <c r="D154" s="121"/>
      <c r="E154" s="121"/>
      <c r="F154" s="121"/>
      <c r="G154" s="121"/>
      <c r="H154" s="122"/>
      <c r="I154" s="63">
        <f>SUM(I153:I153)</f>
        <v>19.45</v>
      </c>
    </row>
    <row r="155" spans="1:11" s="2" customFormat="1" x14ac:dyDescent="0.25">
      <c r="A155" s="13"/>
      <c r="B155" s="38"/>
      <c r="C155" s="55"/>
      <c r="D155" s="55"/>
      <c r="E155" s="55"/>
      <c r="F155" s="55"/>
      <c r="G155" s="55"/>
      <c r="H155" s="55"/>
      <c r="I155" s="64"/>
    </row>
    <row r="156" spans="1:11" s="19" customFormat="1" x14ac:dyDescent="0.25">
      <c r="A156" s="27">
        <v>6</v>
      </c>
      <c r="B156" s="28" t="s">
        <v>99</v>
      </c>
      <c r="C156" s="27"/>
      <c r="D156" s="59"/>
      <c r="E156" s="59"/>
      <c r="F156" s="59"/>
      <c r="G156" s="39"/>
      <c r="H156" s="39"/>
      <c r="I156" s="39"/>
    </row>
    <row r="157" spans="1:11" s="19" customFormat="1" ht="16.5" customHeight="1" x14ac:dyDescent="0.25">
      <c r="A157" s="13"/>
      <c r="B157" s="38"/>
      <c r="C157" s="55"/>
      <c r="D157" s="55"/>
      <c r="E157" s="55"/>
      <c r="F157" s="55"/>
      <c r="G157" s="55"/>
      <c r="H157" s="55"/>
      <c r="I157" s="55"/>
    </row>
    <row r="158" spans="1:11" s="2" customFormat="1" x14ac:dyDescent="0.25">
      <c r="A158" s="21" t="s">
        <v>79</v>
      </c>
      <c r="B158" s="8" t="s">
        <v>102</v>
      </c>
      <c r="C158" s="50"/>
      <c r="D158" s="34"/>
      <c r="E158" s="34"/>
      <c r="F158" s="51"/>
      <c r="G158" s="51"/>
      <c r="H158" s="51"/>
      <c r="I158" s="51"/>
      <c r="J158" s="3"/>
      <c r="K158" s="1"/>
    </row>
    <row r="159" spans="1:11" s="2" customFormat="1" ht="15.75" thickBot="1" x14ac:dyDescent="0.3">
      <c r="A159" s="16"/>
      <c r="B159" s="10"/>
      <c r="C159" s="50"/>
      <c r="D159" s="56"/>
      <c r="E159" s="51"/>
      <c r="F159" s="51"/>
      <c r="G159" s="51"/>
      <c r="H159" s="51"/>
      <c r="I159" s="51"/>
      <c r="J159" s="3"/>
      <c r="K159" s="1"/>
    </row>
    <row r="160" spans="1:11" s="34" customFormat="1" x14ac:dyDescent="0.25">
      <c r="A160" s="13"/>
      <c r="B160" s="95" t="s">
        <v>3</v>
      </c>
      <c r="C160" s="94" t="s">
        <v>4</v>
      </c>
      <c r="D160" s="94" t="s">
        <v>20</v>
      </c>
      <c r="E160" s="94" t="s">
        <v>8</v>
      </c>
      <c r="F160" s="94" t="s">
        <v>5</v>
      </c>
      <c r="G160" s="31" t="s">
        <v>29</v>
      </c>
      <c r="H160" s="32"/>
      <c r="I160" s="69" t="s">
        <v>6</v>
      </c>
    </row>
    <row r="161" spans="1:11" s="34" customFormat="1" ht="30" x14ac:dyDescent="0.25">
      <c r="A161" s="13"/>
      <c r="B161" s="116" t="s">
        <v>101</v>
      </c>
      <c r="C161" s="41">
        <v>1</v>
      </c>
      <c r="D161" s="41">
        <v>2</v>
      </c>
      <c r="E161" s="41">
        <v>2</v>
      </c>
      <c r="F161" s="41"/>
      <c r="G161" s="42"/>
      <c r="H161" s="43"/>
      <c r="I161" s="98">
        <f>C161*D161*E161</f>
        <v>4</v>
      </c>
    </row>
    <row r="162" spans="1:11" s="2" customFormat="1" ht="15.75" thickBot="1" x14ac:dyDescent="0.3">
      <c r="A162" s="13"/>
      <c r="B162" s="120" t="s">
        <v>7</v>
      </c>
      <c r="C162" s="121"/>
      <c r="D162" s="121"/>
      <c r="E162" s="121"/>
      <c r="F162" s="121"/>
      <c r="G162" s="121"/>
      <c r="H162" s="122"/>
      <c r="I162" s="63">
        <f>SUM(I161:I161)</f>
        <v>4</v>
      </c>
    </row>
    <row r="163" spans="1:11" s="2" customFormat="1" x14ac:dyDescent="0.25">
      <c r="A163" s="13"/>
      <c r="B163" s="38"/>
      <c r="C163" s="55"/>
      <c r="D163" s="55"/>
      <c r="E163" s="55"/>
      <c r="F163" s="55"/>
      <c r="G163" s="55"/>
      <c r="H163" s="55"/>
      <c r="I163" s="64"/>
    </row>
    <row r="164" spans="1:11" s="2" customFormat="1" x14ac:dyDescent="0.25">
      <c r="A164" s="21" t="s">
        <v>85</v>
      </c>
      <c r="B164" s="8" t="s">
        <v>103</v>
      </c>
      <c r="C164" s="50"/>
      <c r="D164" s="34"/>
      <c r="E164" s="34"/>
      <c r="F164" s="51"/>
      <c r="G164" s="51"/>
      <c r="H164" s="51"/>
      <c r="I164" s="51"/>
      <c r="J164" s="3"/>
      <c r="K164" s="1"/>
    </row>
    <row r="165" spans="1:11" s="2" customFormat="1" ht="15.75" thickBot="1" x14ac:dyDescent="0.3">
      <c r="A165" s="16"/>
      <c r="B165" s="10"/>
      <c r="C165" s="50"/>
      <c r="D165" s="56"/>
      <c r="E165" s="51"/>
      <c r="F165" s="51"/>
      <c r="G165" s="51"/>
      <c r="H165" s="51"/>
      <c r="I165" s="51"/>
      <c r="J165" s="3"/>
      <c r="K165" s="1"/>
    </row>
    <row r="166" spans="1:11" s="34" customFormat="1" x14ac:dyDescent="0.25">
      <c r="A166" s="13"/>
      <c r="B166" s="95" t="s">
        <v>3</v>
      </c>
      <c r="C166" s="94" t="s">
        <v>4</v>
      </c>
      <c r="D166" s="94" t="s">
        <v>20</v>
      </c>
      <c r="E166" s="94" t="s">
        <v>8</v>
      </c>
      <c r="F166" s="94" t="s">
        <v>5</v>
      </c>
      <c r="G166" s="31" t="s">
        <v>29</v>
      </c>
      <c r="H166" s="32"/>
      <c r="I166" s="69" t="s">
        <v>6</v>
      </c>
    </row>
    <row r="167" spans="1:11" s="34" customFormat="1" ht="30" x14ac:dyDescent="0.25">
      <c r="A167" s="13"/>
      <c r="B167" s="116" t="s">
        <v>100</v>
      </c>
      <c r="C167" s="41">
        <v>1</v>
      </c>
      <c r="D167" s="41">
        <v>2</v>
      </c>
      <c r="E167" s="41">
        <v>2</v>
      </c>
      <c r="F167" s="41"/>
      <c r="G167" s="42"/>
      <c r="H167" s="43"/>
      <c r="I167" s="98">
        <f>C167*D167*E167</f>
        <v>4</v>
      </c>
    </row>
    <row r="168" spans="1:11" s="2" customFormat="1" ht="15.75" thickBot="1" x14ac:dyDescent="0.3">
      <c r="A168" s="13"/>
      <c r="B168" s="120" t="s">
        <v>7</v>
      </c>
      <c r="C168" s="121"/>
      <c r="D168" s="121"/>
      <c r="E168" s="121"/>
      <c r="F168" s="121"/>
      <c r="G168" s="121"/>
      <c r="H168" s="122"/>
      <c r="I168" s="63">
        <f>SUM(I167:I167)</f>
        <v>4</v>
      </c>
    </row>
    <row r="169" spans="1:11" s="2" customFormat="1" x14ac:dyDescent="0.25">
      <c r="A169" s="13"/>
      <c r="B169" s="38"/>
      <c r="C169" s="55"/>
      <c r="D169" s="55"/>
      <c r="E169" s="55"/>
      <c r="F169" s="55"/>
      <c r="G169" s="55"/>
      <c r="H169" s="55"/>
      <c r="I169" s="64"/>
    </row>
    <row r="170" spans="1:11" s="2" customFormat="1" x14ac:dyDescent="0.25">
      <c r="A170" s="23">
        <v>7</v>
      </c>
      <c r="B170" s="24" t="s">
        <v>18</v>
      </c>
      <c r="C170" s="59"/>
      <c r="D170" s="59"/>
      <c r="E170" s="59"/>
      <c r="F170" s="34"/>
      <c r="G170" s="34"/>
      <c r="H170" s="34"/>
      <c r="I170" s="34"/>
    </row>
    <row r="171" spans="1:11" s="2" customFormat="1" x14ac:dyDescent="0.25">
      <c r="A171" s="6"/>
      <c r="B171" s="6"/>
      <c r="C171" s="59"/>
      <c r="D171" s="34"/>
      <c r="E171" s="34"/>
      <c r="F171" s="34"/>
      <c r="G171" s="34"/>
      <c r="H171" s="34"/>
      <c r="I171" s="34"/>
    </row>
    <row r="172" spans="1:11" s="2" customFormat="1" x14ac:dyDescent="0.25">
      <c r="A172" s="21" t="s">
        <v>26</v>
      </c>
      <c r="B172" s="8" t="s">
        <v>41</v>
      </c>
      <c r="C172" s="50"/>
      <c r="D172" s="34"/>
      <c r="E172" s="34"/>
      <c r="F172" s="51"/>
      <c r="G172" s="51"/>
      <c r="H172" s="51"/>
      <c r="I172" s="51"/>
      <c r="J172" s="3"/>
      <c r="K172" s="1"/>
    </row>
    <row r="173" spans="1:11" s="2" customFormat="1" ht="15.75" thickBot="1" x14ac:dyDescent="0.3">
      <c r="A173" s="16"/>
      <c r="B173" s="10"/>
      <c r="C173" s="50"/>
      <c r="D173" s="56"/>
      <c r="E173" s="51"/>
      <c r="F173" s="51"/>
      <c r="G173" s="51"/>
      <c r="H173" s="51"/>
      <c r="I173" s="51"/>
      <c r="J173" s="3"/>
      <c r="K173" s="1"/>
    </row>
    <row r="174" spans="1:11" s="34" customFormat="1" x14ac:dyDescent="0.25">
      <c r="A174" s="13"/>
      <c r="B174" s="95" t="s">
        <v>3</v>
      </c>
      <c r="C174" s="94" t="s">
        <v>4</v>
      </c>
      <c r="D174" s="94" t="s">
        <v>20</v>
      </c>
      <c r="E174" s="94" t="s">
        <v>8</v>
      </c>
      <c r="F174" s="94" t="s">
        <v>5</v>
      </c>
      <c r="G174" s="67" t="s">
        <v>6</v>
      </c>
      <c r="H174" s="90" t="s">
        <v>31</v>
      </c>
      <c r="I174" s="69" t="s">
        <v>6</v>
      </c>
    </row>
    <row r="175" spans="1:11" s="34" customFormat="1" x14ac:dyDescent="0.25">
      <c r="A175" s="13"/>
      <c r="B175" s="100" t="s">
        <v>50</v>
      </c>
      <c r="C175" s="40">
        <v>1</v>
      </c>
      <c r="D175" s="40">
        <v>8.18</v>
      </c>
      <c r="E175" s="97"/>
      <c r="F175" s="97">
        <v>8.15</v>
      </c>
      <c r="G175" s="44">
        <f>C175*D175*F175</f>
        <v>66.667000000000002</v>
      </c>
      <c r="H175" s="40">
        <v>9.2200000000000006</v>
      </c>
      <c r="I175" s="98">
        <f>G175-H175</f>
        <v>57.447000000000003</v>
      </c>
    </row>
    <row r="176" spans="1:11" s="34" customFormat="1" x14ac:dyDescent="0.25">
      <c r="A176" s="13"/>
      <c r="B176" s="100" t="s">
        <v>50</v>
      </c>
      <c r="C176" s="40">
        <v>1</v>
      </c>
      <c r="D176" s="73">
        <v>8.1</v>
      </c>
      <c r="E176" s="97"/>
      <c r="F176" s="97">
        <v>8.15</v>
      </c>
      <c r="G176" s="44">
        <f>C176*D176*F176</f>
        <v>66.015000000000001</v>
      </c>
      <c r="H176" s="66">
        <f>1.1638*4</f>
        <v>4.6551999999999998</v>
      </c>
      <c r="I176" s="98">
        <f>G176-H176</f>
        <v>61.3598</v>
      </c>
    </row>
    <row r="177" spans="1:11" s="39" customFormat="1" x14ac:dyDescent="0.25">
      <c r="A177" s="13"/>
      <c r="B177" s="100" t="s">
        <v>51</v>
      </c>
      <c r="C177" s="40">
        <v>24</v>
      </c>
      <c r="D177" s="73">
        <v>1.75</v>
      </c>
      <c r="E177" s="40"/>
      <c r="F177" s="40">
        <v>6.25</v>
      </c>
      <c r="G177" s="44"/>
      <c r="H177" s="73"/>
      <c r="I177" s="98">
        <f t="shared" ref="I177" si="3">C177*D177*F177</f>
        <v>262.5</v>
      </c>
    </row>
    <row r="178" spans="1:11" s="34" customFormat="1" x14ac:dyDescent="0.25">
      <c r="A178" s="13"/>
      <c r="B178" s="100" t="s">
        <v>52</v>
      </c>
      <c r="C178" s="40">
        <v>1</v>
      </c>
      <c r="D178" s="40">
        <v>8.18</v>
      </c>
      <c r="E178" s="97"/>
      <c r="F178" s="97">
        <v>8.15</v>
      </c>
      <c r="G178" s="44">
        <f>C178*D178*F178</f>
        <v>66.667000000000002</v>
      </c>
      <c r="H178" s="40">
        <v>9.2200000000000006</v>
      </c>
      <c r="I178" s="98">
        <f>G178-H178</f>
        <v>57.447000000000003</v>
      </c>
    </row>
    <row r="179" spans="1:11" s="34" customFormat="1" x14ac:dyDescent="0.25">
      <c r="A179" s="13"/>
      <c r="B179" s="100" t="s">
        <v>52</v>
      </c>
      <c r="C179" s="40">
        <v>1</v>
      </c>
      <c r="D179" s="73">
        <v>8.1</v>
      </c>
      <c r="E179" s="97"/>
      <c r="F179" s="97">
        <v>8.15</v>
      </c>
      <c r="G179" s="44">
        <f>C179*D179*F179</f>
        <v>66.015000000000001</v>
      </c>
      <c r="H179" s="66">
        <f>1.1638*4</f>
        <v>4.6551999999999998</v>
      </c>
      <c r="I179" s="98">
        <f>G179-H179</f>
        <v>61.3598</v>
      </c>
    </row>
    <row r="180" spans="1:11" s="39" customFormat="1" x14ac:dyDescent="0.25">
      <c r="A180" s="13"/>
      <c r="B180" s="100" t="s">
        <v>53</v>
      </c>
      <c r="C180" s="40">
        <v>24</v>
      </c>
      <c r="D180" s="73">
        <v>1.75</v>
      </c>
      <c r="E180" s="40"/>
      <c r="F180" s="40">
        <v>6.25</v>
      </c>
      <c r="G180" s="44"/>
      <c r="H180" s="73"/>
      <c r="I180" s="98">
        <f t="shared" ref="I180" si="4">C180*D180*F180</f>
        <v>262.5</v>
      </c>
    </row>
    <row r="181" spans="1:11" s="39" customFormat="1" x14ac:dyDescent="0.25">
      <c r="A181" s="13"/>
      <c r="B181" s="100" t="s">
        <v>54</v>
      </c>
      <c r="C181" s="40">
        <v>2</v>
      </c>
      <c r="D181" s="73">
        <v>3.5</v>
      </c>
      <c r="E181" s="40"/>
      <c r="F181" s="40">
        <v>6.17</v>
      </c>
      <c r="G181" s="44">
        <f>C181*D181*F181</f>
        <v>43.19</v>
      </c>
      <c r="H181" s="73">
        <f>8.184*2</f>
        <v>16.367999999999999</v>
      </c>
      <c r="I181" s="98">
        <f>G181-H181</f>
        <v>26.821999999999999</v>
      </c>
    </row>
    <row r="182" spans="1:11" s="39" customFormat="1" x14ac:dyDescent="0.25">
      <c r="A182" s="13"/>
      <c r="B182" s="123" t="s">
        <v>55</v>
      </c>
      <c r="C182" s="40">
        <v>2</v>
      </c>
      <c r="D182" s="73">
        <v>4.83</v>
      </c>
      <c r="E182" s="40"/>
      <c r="F182" s="40">
        <v>1.22</v>
      </c>
      <c r="G182" s="44"/>
      <c r="H182" s="73"/>
      <c r="I182" s="98">
        <f>C182*D182*F182</f>
        <v>11.7852</v>
      </c>
    </row>
    <row r="183" spans="1:11" s="39" customFormat="1" x14ac:dyDescent="0.25">
      <c r="A183" s="13"/>
      <c r="B183" s="124"/>
      <c r="C183" s="40">
        <v>2</v>
      </c>
      <c r="D183" s="73">
        <v>4.83</v>
      </c>
      <c r="E183" s="40"/>
      <c r="F183" s="40">
        <v>1.77</v>
      </c>
      <c r="G183" s="44"/>
      <c r="H183" s="73"/>
      <c r="I183" s="98">
        <f>C183*D183*F183</f>
        <v>17.098200000000002</v>
      </c>
    </row>
    <row r="184" spans="1:11" s="39" customFormat="1" x14ac:dyDescent="0.25">
      <c r="A184" s="13"/>
      <c r="B184" s="100" t="s">
        <v>57</v>
      </c>
      <c r="C184" s="40">
        <v>1</v>
      </c>
      <c r="D184" s="73">
        <v>21.89</v>
      </c>
      <c r="E184" s="40"/>
      <c r="F184" s="40">
        <v>5.78</v>
      </c>
      <c r="G184" s="44">
        <f>C184*D184*F184</f>
        <v>126.52420000000001</v>
      </c>
      <c r="H184" s="73">
        <f>12.47*2.48</f>
        <v>30.925600000000003</v>
      </c>
      <c r="I184" s="98">
        <f>G184-H184</f>
        <v>95.598600000000005</v>
      </c>
    </row>
    <row r="185" spans="1:11" s="39" customFormat="1" x14ac:dyDescent="0.25">
      <c r="A185" s="13"/>
      <c r="B185" s="100" t="s">
        <v>57</v>
      </c>
      <c r="C185" s="40">
        <v>1</v>
      </c>
      <c r="D185" s="73">
        <v>13.04</v>
      </c>
      <c r="E185" s="40"/>
      <c r="F185" s="40">
        <v>2.68</v>
      </c>
      <c r="G185" s="44">
        <f>C185*D185*F185</f>
        <v>34.947200000000002</v>
      </c>
      <c r="H185" s="73">
        <f>12.47*2.48</f>
        <v>30.925600000000003</v>
      </c>
      <c r="I185" s="98">
        <f>G185-H185</f>
        <v>4.0215999999999994</v>
      </c>
    </row>
    <row r="186" spans="1:11" s="39" customFormat="1" x14ac:dyDescent="0.25">
      <c r="A186" s="13"/>
      <c r="B186" s="123" t="s">
        <v>56</v>
      </c>
      <c r="C186" s="40">
        <v>2</v>
      </c>
      <c r="D186" s="73">
        <v>4.83</v>
      </c>
      <c r="E186" s="40"/>
      <c r="F186" s="40">
        <v>1.22</v>
      </c>
      <c r="G186" s="44"/>
      <c r="H186" s="73"/>
      <c r="I186" s="98">
        <f>C186*D186*F186</f>
        <v>11.7852</v>
      </c>
    </row>
    <row r="187" spans="1:11" s="39" customFormat="1" x14ac:dyDescent="0.25">
      <c r="A187" s="13"/>
      <c r="B187" s="124"/>
      <c r="C187" s="40">
        <v>2</v>
      </c>
      <c r="D187" s="73">
        <v>4.83</v>
      </c>
      <c r="E187" s="40"/>
      <c r="F187" s="40">
        <v>1.77</v>
      </c>
      <c r="G187" s="44"/>
      <c r="H187" s="73"/>
      <c r="I187" s="98">
        <f>C187*D187*F187</f>
        <v>17.098200000000002</v>
      </c>
    </row>
    <row r="188" spans="1:11" s="2" customFormat="1" ht="15.75" thickBot="1" x14ac:dyDescent="0.3">
      <c r="A188" s="13"/>
      <c r="B188" s="120" t="s">
        <v>7</v>
      </c>
      <c r="C188" s="121"/>
      <c r="D188" s="121"/>
      <c r="E188" s="121"/>
      <c r="F188" s="121"/>
      <c r="G188" s="121"/>
      <c r="H188" s="122"/>
      <c r="I188" s="63">
        <f>SUM(I175:I187)</f>
        <v>946.82260000000019</v>
      </c>
    </row>
    <row r="189" spans="1:11" s="2" customFormat="1" x14ac:dyDescent="0.25">
      <c r="A189" s="13"/>
      <c r="B189" s="38"/>
      <c r="C189" s="55"/>
      <c r="D189" s="55"/>
      <c r="E189" s="55"/>
      <c r="F189" s="55"/>
      <c r="G189" s="55"/>
      <c r="H189" s="55"/>
      <c r="I189" s="64"/>
    </row>
    <row r="190" spans="1:11" s="2" customFormat="1" x14ac:dyDescent="0.25">
      <c r="A190" s="21" t="s">
        <v>27</v>
      </c>
      <c r="B190" s="8" t="s">
        <v>74</v>
      </c>
      <c r="C190" s="50"/>
      <c r="D190" s="34"/>
      <c r="E190" s="114" t="s">
        <v>78</v>
      </c>
      <c r="F190" s="51"/>
      <c r="G190" s="51"/>
      <c r="H190" s="51"/>
      <c r="I190" s="51"/>
      <c r="J190" s="3"/>
      <c r="K190" s="1"/>
    </row>
    <row r="191" spans="1:11" s="2" customFormat="1" ht="15.75" thickBot="1" x14ac:dyDescent="0.3">
      <c r="A191" s="16"/>
      <c r="B191" s="10"/>
      <c r="C191" s="50"/>
      <c r="D191" s="56"/>
      <c r="E191" s="51"/>
      <c r="F191" s="51"/>
      <c r="G191" s="51"/>
      <c r="H191" s="51"/>
      <c r="I191" s="51"/>
      <c r="J191" s="3"/>
      <c r="K191" s="1"/>
    </row>
    <row r="192" spans="1:11" s="34" customFormat="1" x14ac:dyDescent="0.25">
      <c r="A192" s="13"/>
      <c r="B192" s="95" t="s">
        <v>3</v>
      </c>
      <c r="C192" s="94" t="s">
        <v>4</v>
      </c>
      <c r="D192" s="94" t="s">
        <v>20</v>
      </c>
      <c r="E192" s="94" t="s">
        <v>8</v>
      </c>
      <c r="F192" s="94" t="s">
        <v>5</v>
      </c>
      <c r="G192" s="67" t="s">
        <v>6</v>
      </c>
      <c r="H192" s="90" t="s">
        <v>48</v>
      </c>
      <c r="I192" s="69" t="s">
        <v>6</v>
      </c>
    </row>
    <row r="193" spans="1:11" s="39" customFormat="1" ht="30" x14ac:dyDescent="0.25">
      <c r="A193" s="13"/>
      <c r="B193" s="118" t="s">
        <v>69</v>
      </c>
      <c r="C193" s="41">
        <v>1</v>
      </c>
      <c r="D193" s="41">
        <f>D134</f>
        <v>13.7</v>
      </c>
      <c r="E193" s="41">
        <v>0.4</v>
      </c>
      <c r="F193" s="41"/>
      <c r="G193" s="105"/>
      <c r="H193" s="97"/>
      <c r="I193" s="98">
        <f>C193*D193*E193</f>
        <v>5.48</v>
      </c>
    </row>
    <row r="194" spans="1:11" s="39" customFormat="1" ht="30" x14ac:dyDescent="0.25">
      <c r="A194" s="13"/>
      <c r="B194" s="116" t="s">
        <v>70</v>
      </c>
      <c r="C194" s="41">
        <v>1</v>
      </c>
      <c r="D194" s="41">
        <f>D135</f>
        <v>13.55</v>
      </c>
      <c r="E194" s="41">
        <v>0.4</v>
      </c>
      <c r="F194" s="41"/>
      <c r="G194" s="42"/>
      <c r="H194" s="43"/>
      <c r="I194" s="98">
        <f>C194*D194*E194</f>
        <v>5.4200000000000008</v>
      </c>
    </row>
    <row r="195" spans="1:11" s="34" customFormat="1" x14ac:dyDescent="0.25">
      <c r="A195" s="13"/>
      <c r="B195" s="117" t="s">
        <v>75</v>
      </c>
      <c r="C195" s="97">
        <v>1</v>
      </c>
      <c r="D195" s="109"/>
      <c r="E195" s="97"/>
      <c r="F195" s="97"/>
      <c r="G195" s="45">
        <f>I205</f>
        <v>244.64750000000004</v>
      </c>
      <c r="H195" s="107">
        <v>0.5</v>
      </c>
      <c r="I195" s="108">
        <f>G195*H195</f>
        <v>122.32375000000002</v>
      </c>
    </row>
    <row r="196" spans="1:11" s="2" customFormat="1" ht="15.75" thickBot="1" x14ac:dyDescent="0.3">
      <c r="A196" s="13"/>
      <c r="B196" s="120" t="s">
        <v>7</v>
      </c>
      <c r="C196" s="121"/>
      <c r="D196" s="121"/>
      <c r="E196" s="121"/>
      <c r="F196" s="121"/>
      <c r="G196" s="121"/>
      <c r="H196" s="122"/>
      <c r="I196" s="63">
        <f>SUM(I193:I195)</f>
        <v>133.22375000000002</v>
      </c>
    </row>
    <row r="197" spans="1:11" s="2" customFormat="1" x14ac:dyDescent="0.25">
      <c r="A197" s="13"/>
      <c r="B197" s="38"/>
      <c r="C197" s="55"/>
      <c r="D197" s="55"/>
      <c r="E197" s="55"/>
      <c r="F197" s="55"/>
      <c r="G197" s="55"/>
      <c r="H197" s="55"/>
      <c r="I197" s="64"/>
    </row>
    <row r="198" spans="1:11" s="2" customFormat="1" x14ac:dyDescent="0.25">
      <c r="A198" s="21" t="s">
        <v>28</v>
      </c>
      <c r="B198" s="8" t="s">
        <v>106</v>
      </c>
      <c r="C198" s="50"/>
      <c r="D198" s="34"/>
      <c r="E198" s="34"/>
      <c r="F198" s="51"/>
      <c r="G198" s="51"/>
      <c r="H198" s="51"/>
      <c r="I198" s="51"/>
      <c r="J198" s="3"/>
      <c r="K198" s="1"/>
    </row>
    <row r="199" spans="1:11" s="2" customFormat="1" ht="15.75" thickBot="1" x14ac:dyDescent="0.3">
      <c r="A199" s="16"/>
      <c r="B199" s="10"/>
      <c r="C199" s="50"/>
      <c r="D199" s="56"/>
      <c r="E199" s="51"/>
      <c r="F199" s="51"/>
      <c r="G199" s="51"/>
      <c r="H199" s="51"/>
      <c r="I199" s="51"/>
      <c r="J199" s="3"/>
      <c r="K199" s="1"/>
    </row>
    <row r="200" spans="1:11" s="34" customFormat="1" x14ac:dyDescent="0.25">
      <c r="A200" s="13"/>
      <c r="B200" s="95" t="s">
        <v>3</v>
      </c>
      <c r="C200" s="94" t="s">
        <v>4</v>
      </c>
      <c r="D200" s="94" t="s">
        <v>20</v>
      </c>
      <c r="E200" s="94" t="s">
        <v>8</v>
      </c>
      <c r="F200" s="94" t="s">
        <v>5</v>
      </c>
      <c r="G200" s="31" t="s">
        <v>29</v>
      </c>
      <c r="H200" s="32"/>
      <c r="I200" s="69" t="s">
        <v>6</v>
      </c>
    </row>
    <row r="201" spans="1:11" s="34" customFormat="1" x14ac:dyDescent="0.25">
      <c r="A201" s="13"/>
      <c r="B201" s="116" t="s">
        <v>62</v>
      </c>
      <c r="C201" s="41">
        <v>1</v>
      </c>
      <c r="D201" s="41">
        <v>34.9</v>
      </c>
      <c r="E201" s="41"/>
      <c r="F201" s="41">
        <v>2.6</v>
      </c>
      <c r="G201" s="42">
        <f>(2*3.84)+1.9</f>
        <v>9.58</v>
      </c>
      <c r="H201" s="43"/>
      <c r="I201" s="98">
        <f>(C201*D201*F201)-G201</f>
        <v>81.16</v>
      </c>
    </row>
    <row r="202" spans="1:11" s="34" customFormat="1" x14ac:dyDescent="0.25">
      <c r="A202" s="13"/>
      <c r="B202" s="116" t="s">
        <v>68</v>
      </c>
      <c r="C202" s="52">
        <v>1</v>
      </c>
      <c r="D202" s="52">
        <v>17.25</v>
      </c>
      <c r="E202" s="41"/>
      <c r="F202" s="41">
        <v>2.6</v>
      </c>
      <c r="G202" s="36">
        <v>3.84</v>
      </c>
      <c r="H202" s="37"/>
      <c r="I202" s="98">
        <f t="shared" ref="I202:I204" si="5">(C202*D202*F202)-G202</f>
        <v>41.010000000000005</v>
      </c>
    </row>
    <row r="203" spans="1:11" s="34" customFormat="1" x14ac:dyDescent="0.25">
      <c r="A203" s="13"/>
      <c r="B203" s="116" t="s">
        <v>67</v>
      </c>
      <c r="C203" s="52">
        <v>1</v>
      </c>
      <c r="D203" s="52">
        <v>31.75</v>
      </c>
      <c r="E203" s="41"/>
      <c r="F203" s="41">
        <v>2.6</v>
      </c>
      <c r="G203" s="36">
        <f>3.84+4.65</f>
        <v>8.49</v>
      </c>
      <c r="H203" s="37"/>
      <c r="I203" s="98">
        <f t="shared" ref="I203" si="6">(C203*D203*F203)-G203</f>
        <v>74.06</v>
      </c>
    </row>
    <row r="204" spans="1:11" s="34" customFormat="1" x14ac:dyDescent="0.25">
      <c r="A204" s="13"/>
      <c r="B204" s="117" t="s">
        <v>63</v>
      </c>
      <c r="C204" s="40">
        <v>1</v>
      </c>
      <c r="D204" s="40">
        <v>7.95</v>
      </c>
      <c r="E204" s="97"/>
      <c r="F204" s="97">
        <v>7.25</v>
      </c>
      <c r="G204" s="44">
        <v>9.2200000000000006</v>
      </c>
      <c r="H204" s="66"/>
      <c r="I204" s="98">
        <f t="shared" si="5"/>
        <v>48.417500000000004</v>
      </c>
    </row>
    <row r="205" spans="1:11" s="2" customFormat="1" ht="15.75" thickBot="1" x14ac:dyDescent="0.3">
      <c r="A205" s="13"/>
      <c r="B205" s="120" t="s">
        <v>7</v>
      </c>
      <c r="C205" s="121"/>
      <c r="D205" s="121"/>
      <c r="E205" s="121"/>
      <c r="F205" s="121"/>
      <c r="G205" s="121"/>
      <c r="H205" s="122"/>
      <c r="I205" s="63">
        <f>SUM(I201:I204)</f>
        <v>244.64750000000004</v>
      </c>
    </row>
    <row r="206" spans="1:11" s="2" customFormat="1" x14ac:dyDescent="0.25">
      <c r="A206" s="13"/>
      <c r="B206" s="38"/>
      <c r="C206" s="55"/>
      <c r="D206" s="55"/>
      <c r="E206" s="55"/>
      <c r="F206" s="55"/>
      <c r="G206" s="55"/>
      <c r="H206" s="55"/>
      <c r="I206" s="64"/>
    </row>
    <row r="207" spans="1:11" s="2" customFormat="1" x14ac:dyDescent="0.25">
      <c r="A207" s="21" t="s">
        <v>30</v>
      </c>
      <c r="B207" s="8" t="s">
        <v>105</v>
      </c>
      <c r="C207" s="50"/>
      <c r="D207" s="34"/>
      <c r="E207" s="34"/>
      <c r="F207" s="51"/>
      <c r="G207" s="51"/>
      <c r="H207" s="51"/>
      <c r="I207" s="51"/>
      <c r="J207" s="3"/>
      <c r="K207" s="1"/>
    </row>
    <row r="208" spans="1:11" s="2" customFormat="1" ht="15.75" thickBot="1" x14ac:dyDescent="0.3">
      <c r="A208" s="16"/>
      <c r="B208" s="10"/>
      <c r="C208" s="50"/>
      <c r="D208" s="56"/>
      <c r="E208" s="51"/>
      <c r="F208" s="51"/>
      <c r="G208" s="51"/>
      <c r="H208" s="51"/>
      <c r="I208" s="51"/>
      <c r="J208" s="3"/>
      <c r="K208" s="1"/>
    </row>
    <row r="209" spans="1:19" s="34" customFormat="1" x14ac:dyDescent="0.25">
      <c r="A209" s="13"/>
      <c r="B209" s="95" t="s">
        <v>3</v>
      </c>
      <c r="C209" s="94" t="s">
        <v>4</v>
      </c>
      <c r="D209" s="94" t="s">
        <v>20</v>
      </c>
      <c r="E209" s="94" t="s">
        <v>8</v>
      </c>
      <c r="F209" s="94" t="s">
        <v>5</v>
      </c>
      <c r="G209" s="31" t="s">
        <v>29</v>
      </c>
      <c r="H209" s="32"/>
      <c r="I209" s="69" t="s">
        <v>6</v>
      </c>
    </row>
    <row r="210" spans="1:19" s="34" customFormat="1" ht="30" x14ac:dyDescent="0.25">
      <c r="A210" s="13"/>
      <c r="B210" s="116" t="s">
        <v>100</v>
      </c>
      <c r="C210" s="41">
        <v>1</v>
      </c>
      <c r="D210" s="41">
        <v>2</v>
      </c>
      <c r="E210" s="41">
        <v>2</v>
      </c>
      <c r="F210" s="41"/>
      <c r="G210" s="42"/>
      <c r="H210" s="43"/>
      <c r="I210" s="98">
        <f>C210*D210*E210</f>
        <v>4</v>
      </c>
    </row>
    <row r="211" spans="1:19" s="2" customFormat="1" ht="15.75" thickBot="1" x14ac:dyDescent="0.3">
      <c r="A211" s="13"/>
      <c r="B211" s="120" t="s">
        <v>7</v>
      </c>
      <c r="C211" s="121"/>
      <c r="D211" s="121"/>
      <c r="E211" s="121"/>
      <c r="F211" s="121"/>
      <c r="G211" s="121"/>
      <c r="H211" s="122"/>
      <c r="I211" s="63">
        <f>SUM(I210:I210)</f>
        <v>4</v>
      </c>
    </row>
    <row r="212" spans="1:19" s="2" customFormat="1" x14ac:dyDescent="0.25">
      <c r="A212" s="13"/>
      <c r="B212" s="38"/>
      <c r="C212" s="55"/>
      <c r="D212" s="55"/>
      <c r="E212" s="55"/>
      <c r="F212" s="55"/>
      <c r="G212" s="55"/>
      <c r="H212" s="55"/>
      <c r="I212" s="64"/>
    </row>
    <row r="213" spans="1:19" s="2" customFormat="1" x14ac:dyDescent="0.25">
      <c r="A213" s="21" t="s">
        <v>112</v>
      </c>
      <c r="B213" s="8" t="s">
        <v>107</v>
      </c>
      <c r="C213" s="50"/>
      <c r="D213" s="34"/>
      <c r="E213" s="34"/>
      <c r="F213" s="51"/>
      <c r="G213" s="51"/>
      <c r="H213" s="51"/>
      <c r="I213" s="51"/>
      <c r="J213" s="3"/>
      <c r="K213" s="1"/>
    </row>
    <row r="214" spans="1:19" s="2" customFormat="1" ht="15.75" thickBot="1" x14ac:dyDescent="0.3">
      <c r="A214" s="16"/>
      <c r="B214" s="10"/>
      <c r="C214" s="50"/>
      <c r="D214" s="56"/>
      <c r="E214" s="51"/>
      <c r="F214" s="51"/>
      <c r="G214" s="51"/>
      <c r="H214" s="51"/>
      <c r="I214" s="51"/>
      <c r="J214" s="3"/>
      <c r="K214" s="1"/>
    </row>
    <row r="215" spans="1:19" s="34" customFormat="1" x14ac:dyDescent="0.25">
      <c r="A215" s="13"/>
      <c r="B215" s="95" t="s">
        <v>3</v>
      </c>
      <c r="C215" s="94" t="s">
        <v>4</v>
      </c>
      <c r="D215" s="94" t="s">
        <v>20</v>
      </c>
      <c r="E215" s="94" t="s">
        <v>8</v>
      </c>
      <c r="F215" s="94" t="s">
        <v>5</v>
      </c>
      <c r="G215" s="31" t="s">
        <v>29</v>
      </c>
      <c r="H215" s="32"/>
      <c r="I215" s="69" t="s">
        <v>6</v>
      </c>
    </row>
    <row r="216" spans="1:19" s="34" customFormat="1" ht="30" x14ac:dyDescent="0.25">
      <c r="A216" s="13"/>
      <c r="B216" s="116" t="s">
        <v>100</v>
      </c>
      <c r="C216" s="41">
        <v>1</v>
      </c>
      <c r="D216" s="41"/>
      <c r="E216" s="41"/>
      <c r="F216" s="41"/>
      <c r="G216" s="42"/>
      <c r="H216" s="43"/>
      <c r="I216" s="98">
        <v>23.93</v>
      </c>
    </row>
    <row r="217" spans="1:19" s="2" customFormat="1" ht="15.75" thickBot="1" x14ac:dyDescent="0.3">
      <c r="A217" s="13"/>
      <c r="B217" s="120" t="s">
        <v>7</v>
      </c>
      <c r="C217" s="121"/>
      <c r="D217" s="121"/>
      <c r="E217" s="121"/>
      <c r="F217" s="121"/>
      <c r="G217" s="121"/>
      <c r="H217" s="122"/>
      <c r="I217" s="63">
        <f>SUM(I216:I216)</f>
        <v>23.93</v>
      </c>
    </row>
    <row r="218" spans="1:19" s="2" customFormat="1" x14ac:dyDescent="0.25">
      <c r="A218" s="13"/>
      <c r="B218" s="38"/>
      <c r="C218" s="55"/>
      <c r="D218" s="55"/>
      <c r="E218" s="55"/>
      <c r="F218" s="55"/>
      <c r="G218" s="55"/>
      <c r="H218" s="55"/>
      <c r="I218" s="64"/>
    </row>
    <row r="219" spans="1:19" x14ac:dyDescent="0.25">
      <c r="A219" s="29">
        <v>8</v>
      </c>
      <c r="B219" s="30" t="s">
        <v>19</v>
      </c>
      <c r="L219" s="4"/>
      <c r="M219" s="4"/>
      <c r="N219" s="4"/>
    </row>
    <row r="220" spans="1:19" x14ac:dyDescent="0.25">
      <c r="A220" s="34"/>
      <c r="B220" s="2"/>
      <c r="L220" s="4"/>
      <c r="M220" s="4"/>
      <c r="N220" s="4"/>
    </row>
    <row r="221" spans="1:19" s="2" customFormat="1" ht="21" customHeight="1" x14ac:dyDescent="0.25">
      <c r="A221" s="47" t="s">
        <v>108</v>
      </c>
      <c r="B221" s="119" t="s">
        <v>43</v>
      </c>
      <c r="C221" s="119"/>
      <c r="D221" s="119"/>
      <c r="E221" s="119"/>
      <c r="F221" s="119"/>
      <c r="G221" s="119"/>
      <c r="H221" s="119"/>
      <c r="I221" s="119"/>
      <c r="J221" s="35"/>
      <c r="K221" s="35"/>
    </row>
    <row r="222" spans="1:19" s="2" customFormat="1" ht="15.75" thickBot="1" x14ac:dyDescent="0.3">
      <c r="A222" s="16"/>
      <c r="B222" s="10"/>
      <c r="C222" s="50"/>
      <c r="D222" s="56"/>
      <c r="E222" s="51"/>
      <c r="F222" s="51"/>
      <c r="G222" s="51"/>
      <c r="H222" s="51"/>
      <c r="I222" s="51"/>
      <c r="J222" s="3"/>
      <c r="K222" s="1"/>
    </row>
    <row r="223" spans="1:19" s="34" customFormat="1" x14ac:dyDescent="0.25">
      <c r="A223" s="13"/>
      <c r="B223" s="80" t="s">
        <v>3</v>
      </c>
      <c r="C223" s="75" t="s">
        <v>4</v>
      </c>
      <c r="D223" s="75" t="s">
        <v>20</v>
      </c>
      <c r="E223" s="75" t="s">
        <v>8</v>
      </c>
      <c r="F223" s="75" t="s">
        <v>5</v>
      </c>
      <c r="G223" s="31"/>
      <c r="H223" s="32"/>
      <c r="I223" s="69" t="s">
        <v>6</v>
      </c>
    </row>
    <row r="224" spans="1:19" s="34" customFormat="1" x14ac:dyDescent="0.25">
      <c r="A224" s="13"/>
      <c r="B224" s="96" t="s">
        <v>129</v>
      </c>
      <c r="C224" s="41">
        <v>1</v>
      </c>
      <c r="D224" s="41">
        <v>27.85</v>
      </c>
      <c r="E224" s="41"/>
      <c r="F224" s="41">
        <v>5.65</v>
      </c>
      <c r="G224" s="42"/>
      <c r="H224" s="43"/>
      <c r="I224" s="98">
        <f>C224*D224*F224</f>
        <v>157.35250000000002</v>
      </c>
      <c r="L224" s="2"/>
      <c r="M224" s="2"/>
      <c r="N224" s="2"/>
      <c r="O224" s="2"/>
      <c r="P224" s="2"/>
      <c r="Q224" s="2"/>
      <c r="R224" s="2"/>
      <c r="S224" s="2"/>
    </row>
    <row r="225" spans="1:19" s="34" customFormat="1" x14ac:dyDescent="0.25">
      <c r="A225" s="13"/>
      <c r="B225" s="96" t="s">
        <v>130</v>
      </c>
      <c r="C225" s="41">
        <v>2</v>
      </c>
      <c r="D225" s="41">
        <v>2</v>
      </c>
      <c r="E225" s="41"/>
      <c r="F225" s="41">
        <v>4.75</v>
      </c>
      <c r="G225" s="42"/>
      <c r="H225" s="43"/>
      <c r="I225" s="98">
        <f t="shared" ref="I225:I227" si="7">C225*D225*F225</f>
        <v>19</v>
      </c>
      <c r="L225" s="2"/>
      <c r="M225" s="2"/>
      <c r="N225" s="2"/>
      <c r="O225" s="2"/>
      <c r="P225" s="2"/>
      <c r="Q225" s="2"/>
      <c r="R225" s="2"/>
      <c r="S225" s="2"/>
    </row>
    <row r="226" spans="1:19" s="34" customFormat="1" x14ac:dyDescent="0.25">
      <c r="A226" s="13"/>
      <c r="B226" s="129" t="s">
        <v>136</v>
      </c>
      <c r="C226" s="41">
        <v>1</v>
      </c>
      <c r="D226" s="41">
        <v>13.35</v>
      </c>
      <c r="E226" s="41"/>
      <c r="F226" s="41">
        <f>8.65-1.6</f>
        <v>7.0500000000000007</v>
      </c>
      <c r="G226" s="105"/>
      <c r="H226" s="130"/>
      <c r="I226" s="98">
        <f>C226*D226*F226</f>
        <v>94.117500000000007</v>
      </c>
    </row>
    <row r="227" spans="1:19" s="34" customFormat="1" x14ac:dyDescent="0.25">
      <c r="A227" s="13"/>
      <c r="B227" s="103" t="s">
        <v>132</v>
      </c>
      <c r="C227" s="97">
        <v>2</v>
      </c>
      <c r="D227" s="97">
        <v>67</v>
      </c>
      <c r="E227" s="97"/>
      <c r="F227" s="97">
        <f>8.15-1.6</f>
        <v>6.5500000000000007</v>
      </c>
      <c r="G227" s="45"/>
      <c r="H227" s="97"/>
      <c r="I227" s="98">
        <f t="shared" si="7"/>
        <v>877.7</v>
      </c>
      <c r="L227" s="2"/>
      <c r="M227" s="2"/>
      <c r="N227" s="2"/>
      <c r="O227" s="2"/>
      <c r="P227" s="2"/>
      <c r="Q227" s="2"/>
      <c r="R227" s="2"/>
      <c r="S227" s="2"/>
    </row>
    <row r="228" spans="1:19" s="2" customFormat="1" ht="16.5" customHeight="1" thickBot="1" x14ac:dyDescent="0.3">
      <c r="A228" s="13"/>
      <c r="B228" s="120" t="s">
        <v>7</v>
      </c>
      <c r="C228" s="121"/>
      <c r="D228" s="121"/>
      <c r="E228" s="121"/>
      <c r="F228" s="121"/>
      <c r="G228" s="121"/>
      <c r="H228" s="122"/>
      <c r="I228" s="63">
        <f>SUM(I224:I227)</f>
        <v>1148.17</v>
      </c>
    </row>
    <row r="229" spans="1:19" s="2" customFormat="1" x14ac:dyDescent="0.25">
      <c r="A229" s="13"/>
      <c r="B229" s="38"/>
      <c r="C229" s="55"/>
      <c r="D229" s="55"/>
      <c r="E229" s="55"/>
      <c r="F229" s="55"/>
      <c r="G229" s="55"/>
      <c r="H229" s="55"/>
      <c r="I229" s="64"/>
    </row>
    <row r="230" spans="1:19" s="2" customFormat="1" ht="21" customHeight="1" x14ac:dyDescent="0.25">
      <c r="A230" s="47" t="s">
        <v>109</v>
      </c>
      <c r="B230" s="119" t="s">
        <v>133</v>
      </c>
      <c r="C230" s="119"/>
      <c r="D230" s="119"/>
      <c r="E230" s="119"/>
      <c r="F230" s="119"/>
      <c r="G230" s="119"/>
      <c r="H230" s="119"/>
      <c r="I230" s="119"/>
      <c r="J230" s="35"/>
      <c r="K230" s="35"/>
    </row>
    <row r="231" spans="1:19" s="2" customFormat="1" ht="15.75" thickBot="1" x14ac:dyDescent="0.3">
      <c r="A231" s="16"/>
      <c r="B231" s="10"/>
      <c r="C231" s="50"/>
      <c r="D231" s="56"/>
      <c r="E231" s="51"/>
      <c r="F231" s="51"/>
      <c r="G231" s="51"/>
      <c r="H231" s="51"/>
      <c r="I231" s="51"/>
      <c r="J231" s="3"/>
      <c r="K231" s="1"/>
    </row>
    <row r="232" spans="1:19" s="34" customFormat="1" x14ac:dyDescent="0.25">
      <c r="A232" s="13"/>
      <c r="B232" s="95" t="s">
        <v>3</v>
      </c>
      <c r="C232" s="94" t="s">
        <v>4</v>
      </c>
      <c r="D232" s="94" t="s">
        <v>20</v>
      </c>
      <c r="E232" s="94" t="s">
        <v>8</v>
      </c>
      <c r="F232" s="94" t="s">
        <v>5</v>
      </c>
      <c r="G232" s="31"/>
      <c r="H232" s="32"/>
      <c r="I232" s="69" t="s">
        <v>6</v>
      </c>
    </row>
    <row r="233" spans="1:19" s="34" customFormat="1" x14ac:dyDescent="0.25">
      <c r="A233" s="13"/>
      <c r="B233" s="96" t="s">
        <v>129</v>
      </c>
      <c r="C233" s="41">
        <v>1</v>
      </c>
      <c r="D233" s="41">
        <v>27.85</v>
      </c>
      <c r="E233" s="41"/>
      <c r="F233" s="41">
        <v>5.65</v>
      </c>
      <c r="G233" s="42"/>
      <c r="H233" s="43"/>
      <c r="I233" s="98">
        <f>C233*D233*F233</f>
        <v>157.35250000000002</v>
      </c>
      <c r="L233" s="2"/>
      <c r="M233" s="2"/>
      <c r="N233" s="2"/>
      <c r="O233" s="2"/>
      <c r="P233" s="2"/>
      <c r="Q233" s="2"/>
      <c r="R233" s="2"/>
      <c r="S233" s="2"/>
    </row>
    <row r="234" spans="1:19" s="34" customFormat="1" x14ac:dyDescent="0.25">
      <c r="A234" s="13"/>
      <c r="B234" s="96" t="s">
        <v>130</v>
      </c>
      <c r="C234" s="41">
        <v>2</v>
      </c>
      <c r="D234" s="41">
        <v>2</v>
      </c>
      <c r="E234" s="41"/>
      <c r="F234" s="41">
        <v>4.75</v>
      </c>
      <c r="G234" s="42"/>
      <c r="H234" s="43"/>
      <c r="I234" s="98">
        <f t="shared" ref="I234:I236" si="8">C234*D234*F234</f>
        <v>19</v>
      </c>
      <c r="L234" s="2"/>
      <c r="M234" s="2"/>
      <c r="N234" s="2"/>
      <c r="O234" s="2"/>
      <c r="P234" s="2"/>
      <c r="Q234" s="2"/>
      <c r="R234" s="2"/>
      <c r="S234" s="2"/>
    </row>
    <row r="235" spans="1:19" s="34" customFormat="1" x14ac:dyDescent="0.25">
      <c r="A235" s="13"/>
      <c r="B235" s="129" t="s">
        <v>136</v>
      </c>
      <c r="C235" s="41">
        <v>1</v>
      </c>
      <c r="D235" s="41">
        <v>13.35</v>
      </c>
      <c r="E235" s="41"/>
      <c r="F235" s="41">
        <f>8.65-1.6</f>
        <v>7.0500000000000007</v>
      </c>
      <c r="G235" s="105"/>
      <c r="H235" s="130"/>
      <c r="I235" s="98">
        <f>C235*D235*F235</f>
        <v>94.117500000000007</v>
      </c>
    </row>
    <row r="236" spans="1:19" s="34" customFormat="1" x14ac:dyDescent="0.25">
      <c r="A236" s="13"/>
      <c r="B236" s="103" t="s">
        <v>132</v>
      </c>
      <c r="C236" s="97">
        <v>2</v>
      </c>
      <c r="D236" s="97">
        <v>67</v>
      </c>
      <c r="E236" s="97"/>
      <c r="F236" s="97">
        <f>8.15-1.6</f>
        <v>6.5500000000000007</v>
      </c>
      <c r="G236" s="45"/>
      <c r="H236" s="97"/>
      <c r="I236" s="98">
        <f t="shared" ref="I236" si="9">C236*D236*F236</f>
        <v>877.7</v>
      </c>
      <c r="L236" s="2"/>
      <c r="M236" s="2"/>
      <c r="N236" s="2"/>
      <c r="O236" s="2"/>
      <c r="P236" s="2"/>
      <c r="Q236" s="2"/>
      <c r="R236" s="2"/>
      <c r="S236" s="2"/>
    </row>
    <row r="237" spans="1:19" s="2" customFormat="1" ht="16.5" customHeight="1" thickBot="1" x14ac:dyDescent="0.3">
      <c r="A237" s="13"/>
      <c r="B237" s="120" t="s">
        <v>7</v>
      </c>
      <c r="C237" s="121"/>
      <c r="D237" s="121"/>
      <c r="E237" s="121"/>
      <c r="F237" s="121"/>
      <c r="G237" s="121"/>
      <c r="H237" s="122"/>
      <c r="I237" s="63">
        <f>SUM(I233:I236)</f>
        <v>1148.17</v>
      </c>
    </row>
    <row r="238" spans="1:19" s="2" customFormat="1" x14ac:dyDescent="0.25">
      <c r="A238" s="13"/>
      <c r="B238" s="38"/>
      <c r="C238" s="55"/>
      <c r="D238" s="55"/>
      <c r="E238" s="55"/>
      <c r="F238" s="55"/>
      <c r="G238" s="55"/>
      <c r="H238" s="55"/>
      <c r="I238" s="64"/>
    </row>
    <row r="239" spans="1:19" s="2" customFormat="1" ht="33" customHeight="1" x14ac:dyDescent="0.25">
      <c r="A239" s="47" t="s">
        <v>110</v>
      </c>
      <c r="B239" s="119" t="s">
        <v>44</v>
      </c>
      <c r="C239" s="119"/>
      <c r="D239" s="119"/>
      <c r="E239" s="119"/>
      <c r="F239" s="119"/>
      <c r="G239" s="119"/>
      <c r="H239" s="119"/>
      <c r="I239" s="119"/>
      <c r="J239" s="35"/>
      <c r="K239" s="35"/>
    </row>
    <row r="240" spans="1:19" s="2" customFormat="1" ht="15.75" thickBot="1" x14ac:dyDescent="0.3">
      <c r="A240" s="16"/>
      <c r="B240" s="10"/>
      <c r="C240" s="50"/>
      <c r="D240" s="56"/>
      <c r="E240" s="51"/>
      <c r="F240" s="51"/>
      <c r="G240" s="51"/>
      <c r="H240" s="51"/>
      <c r="I240" s="51"/>
      <c r="J240" s="3"/>
      <c r="K240" s="1"/>
    </row>
    <row r="241" spans="1:14" s="34" customFormat="1" x14ac:dyDescent="0.25">
      <c r="A241" s="13"/>
      <c r="B241" s="80" t="s">
        <v>3</v>
      </c>
      <c r="C241" s="75" t="s">
        <v>4</v>
      </c>
      <c r="D241" s="75" t="s">
        <v>20</v>
      </c>
      <c r="E241" s="75" t="s">
        <v>8</v>
      </c>
      <c r="F241" s="75" t="s">
        <v>5</v>
      </c>
      <c r="G241" s="31"/>
      <c r="H241" s="32"/>
      <c r="I241" s="33" t="s">
        <v>10</v>
      </c>
    </row>
    <row r="242" spans="1:14" s="34" customFormat="1" x14ac:dyDescent="0.25">
      <c r="A242" s="13"/>
      <c r="B242" s="96" t="s">
        <v>121</v>
      </c>
      <c r="C242" s="41"/>
      <c r="D242" s="41"/>
      <c r="E242" s="41"/>
      <c r="F242" s="41"/>
      <c r="G242" s="42"/>
      <c r="H242" s="43"/>
      <c r="I242" s="77">
        <v>3</v>
      </c>
    </row>
    <row r="243" spans="1:14" s="2" customFormat="1" ht="15.75" thickBot="1" x14ac:dyDescent="0.3">
      <c r="A243" s="13"/>
      <c r="B243" s="120" t="s">
        <v>21</v>
      </c>
      <c r="C243" s="121"/>
      <c r="D243" s="121"/>
      <c r="E243" s="121"/>
      <c r="F243" s="121"/>
      <c r="G243" s="121"/>
      <c r="H243" s="122"/>
      <c r="I243" s="63">
        <f>SUM(I242:I242)</f>
        <v>3</v>
      </c>
    </row>
    <row r="244" spans="1:14" s="2" customFormat="1" x14ac:dyDescent="0.25">
      <c r="A244" s="13"/>
      <c r="B244" s="38"/>
      <c r="C244" s="55"/>
      <c r="D244" s="55"/>
      <c r="E244" s="55"/>
      <c r="F244" s="55"/>
      <c r="G244" s="55"/>
      <c r="H244" s="55"/>
      <c r="I244" s="64"/>
    </row>
    <row r="245" spans="1:14" s="2" customFormat="1" ht="33" customHeight="1" x14ac:dyDescent="0.25">
      <c r="A245" s="47" t="s">
        <v>111</v>
      </c>
      <c r="B245" s="119" t="s">
        <v>45</v>
      </c>
      <c r="C245" s="119"/>
      <c r="D245" s="119"/>
      <c r="E245" s="119"/>
      <c r="F245" s="119"/>
      <c r="G245" s="119"/>
      <c r="H245" s="119"/>
      <c r="I245" s="119"/>
      <c r="J245" s="35"/>
      <c r="K245" s="35"/>
    </row>
    <row r="246" spans="1:14" s="2" customFormat="1" ht="15.75" thickBot="1" x14ac:dyDescent="0.3">
      <c r="A246" s="16"/>
      <c r="B246" s="10"/>
      <c r="C246" s="50"/>
      <c r="D246" s="56"/>
      <c r="E246" s="51"/>
      <c r="F246" s="51"/>
      <c r="G246" s="51"/>
      <c r="H246" s="51"/>
      <c r="I246" s="51"/>
      <c r="J246" s="3"/>
      <c r="K246" s="1"/>
    </row>
    <row r="247" spans="1:14" s="34" customFormat="1" x14ac:dyDescent="0.25">
      <c r="A247" s="13"/>
      <c r="B247" s="95" t="s">
        <v>3</v>
      </c>
      <c r="C247" s="94" t="s">
        <v>4</v>
      </c>
      <c r="D247" s="94" t="s">
        <v>20</v>
      </c>
      <c r="E247" s="94" t="s">
        <v>8</v>
      </c>
      <c r="F247" s="94" t="s">
        <v>5</v>
      </c>
      <c r="G247" s="31"/>
      <c r="H247" s="32"/>
      <c r="I247" s="33" t="s">
        <v>10</v>
      </c>
    </row>
    <row r="248" spans="1:14" s="34" customFormat="1" x14ac:dyDescent="0.25">
      <c r="A248" s="13"/>
      <c r="B248" s="96" t="s">
        <v>121</v>
      </c>
      <c r="C248" s="41"/>
      <c r="D248" s="41"/>
      <c r="E248" s="41"/>
      <c r="F248" s="41"/>
      <c r="G248" s="42"/>
      <c r="H248" s="43"/>
      <c r="I248" s="98">
        <v>3</v>
      </c>
    </row>
    <row r="249" spans="1:14" s="2" customFormat="1" ht="15.75" thickBot="1" x14ac:dyDescent="0.3">
      <c r="A249" s="13"/>
      <c r="B249" s="120" t="s">
        <v>21</v>
      </c>
      <c r="C249" s="121"/>
      <c r="D249" s="121"/>
      <c r="E249" s="121"/>
      <c r="F249" s="121"/>
      <c r="G249" s="121"/>
      <c r="H249" s="122"/>
      <c r="I249" s="63">
        <f>SUM(I248:I248)</f>
        <v>3</v>
      </c>
    </row>
    <row r="250" spans="1:14" s="2" customFormat="1" x14ac:dyDescent="0.25">
      <c r="A250" s="13"/>
      <c r="B250" s="38"/>
      <c r="C250" s="55"/>
      <c r="D250" s="55"/>
      <c r="E250" s="55"/>
      <c r="F250" s="55"/>
      <c r="G250" s="55"/>
      <c r="H250" s="55"/>
      <c r="I250" s="64"/>
    </row>
    <row r="251" spans="1:14" x14ac:dyDescent="0.25">
      <c r="A251" s="46" t="s">
        <v>131</v>
      </c>
      <c r="B251" s="12" t="s">
        <v>122</v>
      </c>
      <c r="C251" s="17"/>
      <c r="J251" s="4"/>
      <c r="K251" s="4"/>
      <c r="L251" s="4"/>
      <c r="M251" s="4"/>
      <c r="N251" s="4"/>
    </row>
    <row r="252" spans="1:14" ht="15.75" thickBot="1" x14ac:dyDescent="0.3">
      <c r="J252" s="4"/>
      <c r="K252" s="4"/>
      <c r="L252" s="4"/>
      <c r="M252" s="4"/>
      <c r="N252" s="4"/>
    </row>
    <row r="253" spans="1:14" s="34" customFormat="1" x14ac:dyDescent="0.25">
      <c r="A253" s="13"/>
      <c r="B253" s="80" t="s">
        <v>3</v>
      </c>
      <c r="C253" s="75" t="s">
        <v>4</v>
      </c>
      <c r="D253" s="75" t="s">
        <v>20</v>
      </c>
      <c r="E253" s="75" t="s">
        <v>8</v>
      </c>
      <c r="F253" s="75" t="s">
        <v>5</v>
      </c>
      <c r="G253" s="31" t="s">
        <v>123</v>
      </c>
      <c r="H253" s="32"/>
      <c r="I253" s="33" t="s">
        <v>10</v>
      </c>
    </row>
    <row r="254" spans="1:14" s="34" customFormat="1" x14ac:dyDescent="0.25">
      <c r="A254" s="13"/>
      <c r="B254" s="96" t="s">
        <v>121</v>
      </c>
      <c r="C254" s="41">
        <v>3</v>
      </c>
      <c r="D254" s="41"/>
      <c r="E254" s="41"/>
      <c r="F254" s="41"/>
      <c r="G254" s="42">
        <v>20</v>
      </c>
      <c r="H254" s="43"/>
      <c r="I254" s="98">
        <f>C254*G254</f>
        <v>60</v>
      </c>
    </row>
    <row r="255" spans="1:14" s="2" customFormat="1" ht="15.75" thickBot="1" x14ac:dyDescent="0.3">
      <c r="A255" s="13"/>
      <c r="B255" s="120" t="s">
        <v>21</v>
      </c>
      <c r="C255" s="121"/>
      <c r="D255" s="121"/>
      <c r="E255" s="121"/>
      <c r="F255" s="121"/>
      <c r="G255" s="121"/>
      <c r="H255" s="122"/>
      <c r="I255" s="63">
        <f>SUM(I254:I254)</f>
        <v>60</v>
      </c>
    </row>
    <row r="256" spans="1:14" x14ac:dyDescent="0.25">
      <c r="B256" s="5"/>
      <c r="C256" s="58"/>
      <c r="D256" s="58"/>
      <c r="E256" s="58"/>
      <c r="F256" s="58"/>
      <c r="G256" s="58"/>
      <c r="J256" s="4"/>
      <c r="K256" s="4"/>
      <c r="L256" s="4"/>
      <c r="M256" s="4"/>
      <c r="N256" s="4"/>
    </row>
    <row r="259" spans="2:2" x14ac:dyDescent="0.25">
      <c r="B259" s="104"/>
    </row>
    <row r="260" spans="2:2" x14ac:dyDescent="0.25">
      <c r="B260" s="110" t="s">
        <v>77</v>
      </c>
    </row>
    <row r="261" spans="2:2" x14ac:dyDescent="0.25">
      <c r="B261" s="104" t="s">
        <v>59</v>
      </c>
    </row>
    <row r="262" spans="2:2" x14ac:dyDescent="0.25">
      <c r="B262" s="104" t="s">
        <v>137</v>
      </c>
    </row>
    <row r="263" spans="2:2" x14ac:dyDescent="0.25">
      <c r="B263" s="104" t="s">
        <v>138</v>
      </c>
    </row>
    <row r="264" spans="2:2" x14ac:dyDescent="0.25">
      <c r="B264" s="104" t="s">
        <v>115</v>
      </c>
    </row>
    <row r="265" spans="2:2" x14ac:dyDescent="0.25">
      <c r="B265" s="104" t="s">
        <v>114</v>
      </c>
    </row>
    <row r="266" spans="2:2" x14ac:dyDescent="0.25">
      <c r="B266" s="104" t="s">
        <v>113</v>
      </c>
    </row>
    <row r="267" spans="2:2" x14ac:dyDescent="0.25">
      <c r="B267" s="104" t="s">
        <v>64</v>
      </c>
    </row>
    <row r="268" spans="2:2" x14ac:dyDescent="0.25">
      <c r="B268" s="104" t="s">
        <v>76</v>
      </c>
    </row>
    <row r="269" spans="2:2" x14ac:dyDescent="0.25">
      <c r="B269" s="104" t="s">
        <v>66</v>
      </c>
    </row>
    <row r="270" spans="2:2" x14ac:dyDescent="0.25">
      <c r="B270" s="104" t="s">
        <v>65</v>
      </c>
    </row>
    <row r="271" spans="2:2" x14ac:dyDescent="0.25">
      <c r="B271" s="104" t="s">
        <v>60</v>
      </c>
    </row>
    <row r="293" spans="4:5" x14ac:dyDescent="0.25">
      <c r="D293" s="112"/>
      <c r="E293" s="113"/>
    </row>
  </sheetData>
  <mergeCells count="48">
    <mergeCell ref="B136:H136"/>
    <mergeCell ref="B142:H142"/>
    <mergeCell ref="B154:H154"/>
    <mergeCell ref="B93:H93"/>
    <mergeCell ref="B205:H205"/>
    <mergeCell ref="B196:H196"/>
    <mergeCell ref="B182:B183"/>
    <mergeCell ref="B186:B187"/>
    <mergeCell ref="B188:H188"/>
    <mergeCell ref="B127:H127"/>
    <mergeCell ref="B131:I131"/>
    <mergeCell ref="B138:I138"/>
    <mergeCell ref="B144:I144"/>
    <mergeCell ref="B113:H113"/>
    <mergeCell ref="B120:H120"/>
    <mergeCell ref="B19:H19"/>
    <mergeCell ref="B36:I36"/>
    <mergeCell ref="A1:I1"/>
    <mergeCell ref="B10:H10"/>
    <mergeCell ref="B48:I48"/>
    <mergeCell ref="B32:H32"/>
    <mergeCell ref="B25:H25"/>
    <mergeCell ref="B87:H87"/>
    <mergeCell ref="B58:H58"/>
    <mergeCell ref="B40:H40"/>
    <mergeCell ref="B106:H106"/>
    <mergeCell ref="B99:H99"/>
    <mergeCell ref="B46:H46"/>
    <mergeCell ref="B54:I54"/>
    <mergeCell ref="B52:H52"/>
    <mergeCell ref="B81:B82"/>
    <mergeCell ref="B85:B86"/>
    <mergeCell ref="B68:H68"/>
    <mergeCell ref="B148:H148"/>
    <mergeCell ref="B150:I150"/>
    <mergeCell ref="B221:I221"/>
    <mergeCell ref="B228:H228"/>
    <mergeCell ref="B255:H255"/>
    <mergeCell ref="B243:H243"/>
    <mergeCell ref="B239:I239"/>
    <mergeCell ref="B230:I230"/>
    <mergeCell ref="B237:H237"/>
    <mergeCell ref="B245:I245"/>
    <mergeCell ref="B249:H249"/>
    <mergeCell ref="B162:H162"/>
    <mergeCell ref="B168:H168"/>
    <mergeCell ref="B211:H211"/>
    <mergeCell ref="B217:H217"/>
  </mergeCells>
  <pageMargins left="0.511811024" right="0.511811024" top="0.78740157499999996" bottom="0.78740157499999996" header="0.31496062000000002" footer="0.31496062000000002"/>
  <pageSetup paperSize="9" scale="39" fitToHeight="0" orientation="portrait" verticalDpi="300" r:id="rId1"/>
  <colBreaks count="2" manualBreakCount="2">
    <brk id="3" max="1113" man="1"/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22:O24"/>
  <sheetViews>
    <sheetView workbookViewId="0">
      <selection activeCell="K27" sqref="K27"/>
    </sheetView>
  </sheetViews>
  <sheetFormatPr defaultRowHeight="15" x14ac:dyDescent="0.25"/>
  <cols>
    <col min="10" max="10" width="10.7109375" bestFit="1" customWidth="1"/>
    <col min="12" max="12" width="10.7109375" bestFit="1" customWidth="1"/>
    <col min="15" max="15" width="15.28515625" customWidth="1"/>
  </cols>
  <sheetData>
    <row r="22" spans="10:15" x14ac:dyDescent="0.25">
      <c r="J22" s="111">
        <v>44942</v>
      </c>
      <c r="K22">
        <v>300</v>
      </c>
      <c r="L22" s="111">
        <f>J22+K22</f>
        <v>45242</v>
      </c>
      <c r="O22">
        <v>1778380.71</v>
      </c>
    </row>
    <row r="23" spans="10:15" x14ac:dyDescent="0.25">
      <c r="O23">
        <v>2401732.64</v>
      </c>
    </row>
    <row r="24" spans="10:15" x14ac:dyDescent="0.25">
      <c r="O24" s="115">
        <f>O22/O23</f>
        <v>0.74045740161985718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Memória de Cálculo</vt:lpstr>
      <vt:lpstr>Plan2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2024-07-09T16:07:17Z</dcterms:modified>
</cp:coreProperties>
</file>